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6"/>
  </bookViews>
  <sheets>
    <sheet name="Б.К.2" sheetId="1" r:id="rId1"/>
    <sheet name="Б.К.16" sheetId="2" r:id="rId2"/>
    <sheet name="Ирк142" sheetId="3" r:id="rId3"/>
    <sheet name="Ирк160" sheetId="4" r:id="rId4"/>
    <sheet name="Ирк188" sheetId="5" r:id="rId5"/>
    <sheet name="Лаз3а" sheetId="6" r:id="rId6"/>
    <sheet name="Лаз3б" sheetId="7" r:id="rId7"/>
  </sheets>
  <definedNames/>
  <calcPr fullCalcOnLoad="1"/>
</workbook>
</file>

<file path=xl/sharedStrings.xml><?xml version="1.0" encoding="utf-8"?>
<sst xmlns="http://schemas.openxmlformats.org/spreadsheetml/2006/main" count="1508" uniqueCount="165">
  <si>
    <t>Вид работы</t>
  </si>
  <si>
    <t>Единица измерения</t>
  </si>
  <si>
    <t>Единичная расценка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</si>
  <si>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</si>
  <si>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</t>
  </si>
  <si>
    <t>Работы, выполняемые в отношении всех видов фундаментов</t>
  </si>
  <si>
    <t>1.2.</t>
  </si>
  <si>
    <t>(осмотр) проверка технического состояния видимых частей конструкций;</t>
  </si>
  <si>
    <t>руб./м2</t>
  </si>
  <si>
    <t>2.</t>
  </si>
  <si>
    <t>Работы, выполняемые в зданиях с подвалами</t>
  </si>
  <si>
    <t>2.2.</t>
  </si>
  <si>
    <t>(осмотр) проверка состояния помещений подвалов, входов в подвалы и приямков</t>
  </si>
  <si>
    <t>(содержание) 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</si>
  <si>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2.3.</t>
  </si>
  <si>
    <t>(содержание) устранение неисправностей дверей подвалов и технических подполий, запорных устройств на них</t>
  </si>
  <si>
    <t>3.</t>
  </si>
  <si>
    <t>Работы, выполняемые для надлежащего содержания стен, перегородок и фасадов в многоквартирных домах</t>
  </si>
  <si>
    <t>3.3.</t>
  </si>
  <si>
    <t>(осмотр)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</si>
  <si>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</si>
  <si>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</si>
  <si>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4.6.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</si>
  <si>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</si>
  <si>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</si>
  <si>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</si>
  <si>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6.1.</t>
  </si>
  <si>
    <t>(осмотр)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</si>
  <si>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7.</t>
  </si>
  <si>
    <t>Работы, выполняемые в целях надлежащего содержания крыш многоквартирных домов</t>
  </si>
  <si>
    <t>7.1.</t>
  </si>
  <si>
    <t>(осмотр) проверка кровли на отсутствие протечек;</t>
  </si>
  <si>
    <t>7.3.</t>
  </si>
  <si>
    <t>(осмотр)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</si>
  <si>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7.8.</t>
  </si>
  <si>
    <t>(содержание) очистка кровли и водоотводящих устройств от мусора, грязи и наледи, препятствующих стоку дождевых и талых вод;</t>
  </si>
  <si>
    <t>8.</t>
  </si>
  <si>
    <t>Работы, выполняемые в целях надлежащего содержания лестниц многоквартирных домов</t>
  </si>
  <si>
    <t>8.1.</t>
  </si>
  <si>
    <t>(осмотр) выявление деформации и повреждений в несущих конструкциях, надежности крепления ограждений, выбоин и сколов в ступенях;</t>
  </si>
  <si>
    <t>9.</t>
  </si>
  <si>
    <t>Работы, выполняемые в целях надлежащего содержания фасадов многоквартирных домов</t>
  </si>
  <si>
    <t>9.3.</t>
  </si>
  <si>
    <t>(осмотр)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</si>
  <si>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9.4.</t>
  </si>
  <si>
    <t>(осмотр) контроль состояния и восстановление или замена отдельных элементов крылец и зонтов над входами в здание, в подвалы и над балконами;</t>
  </si>
  <si>
    <t>9.5.</t>
  </si>
  <si>
    <t>(осмотр)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</si>
  <si>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11.</t>
  </si>
  <si>
    <t>Работы, выполняемые в целях надлежащего содержания внутренней отделки многоквартирных домов (осмотр).</t>
  </si>
  <si>
    <t>11.1.</t>
  </si>
  <si>
    <t>осмотр состояния внутренней отделки помещений общего пользования, при необходимости ремонт или замена внутренней отделки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</si>
  <si>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</si>
  <si>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</si>
  <si>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13.1.</t>
  </si>
  <si>
    <t>(осмотр)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</si>
  <si>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</si>
  <si>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</si>
  <si>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</si>
  <si>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15.3.</t>
  </si>
  <si>
    <t>(осмотр) проверка утепления теплых чердаков, плотности закрытия входов на них;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</si>
  <si>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</si>
  <si>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17.1.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</si>
  <si>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</si>
  <si>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17.5.</t>
  </si>
  <si>
    <t>(осмотр и содержание) проверка работоспособности и обслуживание устройства водоподготовки для системы горячего водоснабжения. При выявлении повреждения и нарушений - разработка плана восстановительных работ (при необходимости), проведение восстановительных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</si>
  <si>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</si>
  <si>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18.1.</t>
  </si>
  <si>
    <t>(осмотр и содержание) проверка исправности, работоспособности, регулировка и техническое обслуживание насосов, запорной арматуры, автоматических регуляторов и устройств, расширительных баков и элементов, скрытых от постоянного наблюдения</t>
  </si>
  <si>
    <t>18.2.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</si>
  <si>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</si>
  <si>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руб./м2 в месяц</t>
  </si>
  <si>
    <t>18.3.</t>
  </si>
  <si>
    <t>(осмотр) контроль состояния и замена неисправных контрольно-измерительных приборов (манометров, термометров и т.п.)</t>
  </si>
  <si>
    <t>18.5.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</si>
  <si>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</si>
  <si>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18.6.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</si>
  <si>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</si>
  <si>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</si>
  <si>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19.1.</t>
  </si>
  <si>
    <t>(содержание) испытания на прочность и плотность (гидравлические испытания) узлов ввода и систем отопления, промывка и регулировка систем отопления;</t>
  </si>
  <si>
    <t>19.3.</t>
  </si>
  <si>
    <t>(содержание) удаление воздуха из системы отопления;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</si>
  <si>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</si>
  <si>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20.1.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</si>
  <si>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</si>
  <si>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III. 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</si>
  <si>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</t>
  </si>
  <si>
    <t>23.1.1.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</si>
  <si>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</si>
  <si>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23.1.2.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</si>
  <si>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</si>
  <si>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23.5.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</si>
  <si>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</si>
  <si>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23.5.1.</t>
  </si>
  <si>
    <t>дератизация</t>
  </si>
  <si>
    <t>23.5.2.</t>
  </si>
  <si>
    <t>дезинсекция</t>
  </si>
  <si>
    <t>Работы по содержанию придомовой территории в холодный период года</t>
  </si>
  <si>
    <t>24.1.</t>
  </si>
  <si>
    <t>Очистка крышек люков колодцев и пожарных гидрантов от снега и льда толщиной слоя свыше 5 см. Сдвигание свежевыпавшего снега и очистка придомовой территории от снега и льда при наличии колейности свыше 5 см</t>
  </si>
  <si>
    <t>24.3.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</si>
  <si>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</si>
  <si>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24.6.</t>
  </si>
  <si>
    <t>уборка крыльца и площадки перед входом в подъезд</t>
  </si>
  <si>
    <t>Работы по содержанию придомовой территории в теплый период года</t>
  </si>
  <si>
    <t>25.1.</t>
  </si>
  <si>
    <t>подметание и уборка придомовой территории</t>
  </si>
  <si>
    <t>25.3.</t>
  </si>
  <si>
    <t>уборка и выкашивание газонов</t>
  </si>
  <si>
    <t>25.5.</t>
  </si>
  <si>
    <t>уборка крыльца и площадки перед входом в подъезд, очистка металлической решетки и приямка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</si>
  <si>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</si>
  <si>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Тариф на работы и услуги по содержанию общего имущества многоквартирного дома, применяемые при формировании размера платы за содержание жилого помещения</t>
  </si>
  <si>
    <t>Переодичность работ</t>
  </si>
  <si>
    <t>2 раза в год</t>
  </si>
  <si>
    <t>по заявкам откачка воды</t>
  </si>
  <si>
    <t>1 раз в год</t>
  </si>
  <si>
    <t xml:space="preserve">по заявкам  </t>
  </si>
  <si>
    <t>по заявкам</t>
  </si>
  <si>
    <t>2 раза в год/1-2 раза в год, позаявкам</t>
  </si>
  <si>
    <t>2 раза в год/1 раз в год</t>
  </si>
  <si>
    <t>2 раза в год/1-2 раза в год, ПУ-ежемесячно</t>
  </si>
  <si>
    <t>2 раза в год/ежемесячно и по заявкам</t>
  </si>
  <si>
    <t>1 раз в неделю</t>
  </si>
  <si>
    <t>2 раза в месяц</t>
  </si>
  <si>
    <t>не менее 4-х раз в год -дератизация, дезинсекция и дезинфекция-по заявкам</t>
  </si>
  <si>
    <t>4 раза в месяц</t>
  </si>
  <si>
    <t>6 раз в месяц</t>
  </si>
  <si>
    <t>8 раз в месц</t>
  </si>
  <si>
    <t>1 раз в сезон или по заявкам</t>
  </si>
  <si>
    <t>постоянно</t>
  </si>
  <si>
    <t>S</t>
  </si>
  <si>
    <t xml:space="preserve">Услуги РИЦ ЖКХ </t>
  </si>
  <si>
    <t>ежемесячно</t>
  </si>
  <si>
    <t>Всего затрат на 1 м2 в месяц в т.ч.: 18,9% (услуги УК, Банка, оборотный нал.)</t>
  </si>
  <si>
    <t>Бела Куна 2</t>
  </si>
  <si>
    <t>Всего затрат на содержание многоквартирного дома</t>
  </si>
  <si>
    <t>Работы, выполняемые в целях надлежащего содержания систем внутридомового газового оборудования в многоквартирном доме</t>
  </si>
  <si>
    <t>21.1.</t>
  </si>
  <si>
    <t>21.2.</t>
  </si>
  <si>
    <t xml:space="preserve">Проверка на герметичность фланцевых, резьбовых соединений и сварных стыков на внутридомовом газопроводе, относящихся к общему имуществу собственников помещений, при диаметре до 32 мм </t>
  </si>
  <si>
    <t>Проверка работоспособности и смазка отключающих устройств диаметром до 40 мм</t>
  </si>
  <si>
    <t>Комлекс услуг по техническому обслуживанию и передаче данных с узлов учета тепловой энергии</t>
  </si>
  <si>
    <t xml:space="preserve">Работы по обеспечению вывоза бытовых отходов </t>
  </si>
  <si>
    <t>руб./м3</t>
  </si>
  <si>
    <t>ежедневно</t>
  </si>
  <si>
    <t xml:space="preserve">Всего затрат  </t>
  </si>
  <si>
    <t>7.7.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</si>
  <si>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</si>
  <si>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Бела Куна 16</t>
  </si>
  <si>
    <t>7.6.</t>
  </si>
  <si>
    <t>(осмотр) контроль состояния оборудования или устройств, предотвращающих образование наледи и сосулек;</t>
  </si>
  <si>
    <t>Иркутский тракт 142</t>
  </si>
  <si>
    <t>Иркутский тракт 160</t>
  </si>
  <si>
    <t>21.3.</t>
  </si>
  <si>
    <t>Техническое обслуживание плиты газовой 4-х конфорочной</t>
  </si>
  <si>
    <t>Техническое обслуживание плиты газовой 3-х конфорочной</t>
  </si>
  <si>
    <t>Техническое обслуживание плиты газовой 2-х конфорочной</t>
  </si>
  <si>
    <t>Иркутский тракт 188</t>
  </si>
  <si>
    <t>Лазарева 3А</t>
  </si>
  <si>
    <t>Лазарева 3Б</t>
  </si>
  <si>
    <t>Снятие показаний ПУ ХВС,ГВС,электроэнерги</t>
  </si>
  <si>
    <t>ХВС,ГВС - 2 раза в год; эл-ии -1 раз в месяц</t>
  </si>
  <si>
    <t>Мелкий ремонт и обслуживание внутридомого оборудования:электротехнические,сантехнические,конструктивные элементы в МОП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</si>
</sst>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"/>
    <numFmt numFmtId="183" formatCode="0.00000000"/>
    <numFmt numFmtId="184" formatCode="0.0000000"/>
    <numFmt numFmtId="185" formatCode="0.000000"/>
    <numFmt numFmtId="186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80" fontId="1" fillId="0" borderId="11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right"/>
    </xf>
    <xf numFmtId="180" fontId="1" fillId="34" borderId="1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center" wrapText="1"/>
    </xf>
    <xf numFmtId="180" fontId="1" fillId="0" borderId="10" xfId="0" applyNumberFormat="1" applyFont="1" applyBorder="1" applyAlignment="1">
      <alignment horizontal="right" wrapText="1"/>
    </xf>
    <xf numFmtId="180" fontId="1" fillId="3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180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1" fillId="34" borderId="12" xfId="0" applyNumberFormat="1" applyFont="1" applyFill="1" applyBorder="1" applyAlignment="1">
      <alignment horizontal="center" wrapText="1"/>
    </xf>
    <xf numFmtId="0" fontId="1" fillId="34" borderId="13" xfId="0" applyFont="1" applyFill="1" applyBorder="1" applyAlignment="1">
      <alignment wrapText="1"/>
    </xf>
    <xf numFmtId="49" fontId="1" fillId="34" borderId="14" xfId="0" applyNumberFormat="1" applyFont="1" applyFill="1" applyBorder="1" applyAlignment="1">
      <alignment horizontal="center" wrapText="1"/>
    </xf>
    <xf numFmtId="180" fontId="5" fillId="34" borderId="13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180" fontId="1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180" fontId="1" fillId="35" borderId="10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right"/>
    </xf>
    <xf numFmtId="182" fontId="0" fillId="0" borderId="10" xfId="0" applyNumberFormat="1" applyBorder="1" applyAlignment="1">
      <alignment/>
    </xf>
    <xf numFmtId="182" fontId="1" fillId="0" borderId="10" xfId="0" applyNumberFormat="1" applyFont="1" applyBorder="1" applyAlignment="1">
      <alignment horizontal="right"/>
    </xf>
    <xf numFmtId="18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1" fillId="34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5" fillId="34" borderId="10" xfId="0" applyNumberFormat="1" applyFont="1" applyFill="1" applyBorder="1" applyAlignment="1">
      <alignment/>
    </xf>
    <xf numFmtId="182" fontId="0" fillId="0" borderId="10" xfId="0" applyNumberFormat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6" fillId="0" borderId="16" xfId="0" applyFont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5" fillId="33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0" fontId="1" fillId="33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180" fontId="1" fillId="0" borderId="0" xfId="0" applyNumberFormat="1" applyFont="1" applyAlignment="1">
      <alignment horizontal="right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2" fontId="1" fillId="0" borderId="11" xfId="0" applyNumberFormat="1" applyFont="1" applyBorder="1" applyAlignment="1">
      <alignment horizontal="right" wrapText="1"/>
    </xf>
    <xf numFmtId="2" fontId="0" fillId="0" borderId="21" xfId="0" applyNumberFormat="1" applyBorder="1" applyAlignment="1">
      <alignment horizontal="right"/>
    </xf>
    <xf numFmtId="180" fontId="1" fillId="0" borderId="11" xfId="0" applyNumberFormat="1" applyFont="1" applyBorder="1" applyAlignment="1">
      <alignment horizontal="right" wrapText="1"/>
    </xf>
    <xf numFmtId="0" fontId="0" fillId="0" borderId="21" xfId="0" applyBorder="1" applyAlignment="1">
      <alignment horizontal="right"/>
    </xf>
    <xf numFmtId="49" fontId="5" fillId="35" borderId="17" xfId="0" applyNumberFormat="1" applyFont="1" applyFill="1" applyBorder="1" applyAlignment="1">
      <alignment horizontal="left" wrapText="1"/>
    </xf>
    <xf numFmtId="49" fontId="5" fillId="35" borderId="18" xfId="0" applyNumberFormat="1" applyFont="1" applyFill="1" applyBorder="1" applyAlignment="1">
      <alignment horizontal="left" wrapText="1"/>
    </xf>
    <xf numFmtId="0" fontId="0" fillId="35" borderId="18" xfId="0" applyFill="1" applyBorder="1" applyAlignment="1">
      <alignment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5" fillId="33" borderId="17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5" fillId="33" borderId="12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к 7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59">
      <selection activeCell="F53" sqref="F53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0.8515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136</v>
      </c>
      <c r="C1" s="98" t="s">
        <v>132</v>
      </c>
      <c r="D1" s="98"/>
      <c r="E1">
        <v>3129.9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F5+F7+F11+F13+F15+F17+F22+F24+F28+F30</f>
        <v>0.8544128392572096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F18+F19+F21+F20</f>
        <v>0.2992357509776067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s="45" customFormat="1" ht="60" customHeight="1">
      <c r="A20" s="12" t="s">
        <v>148</v>
      </c>
      <c r="B20" s="15" t="s">
        <v>149</v>
      </c>
      <c r="C20" s="7" t="s">
        <v>8</v>
      </c>
      <c r="D20" s="8">
        <v>0.06348352693708491</v>
      </c>
      <c r="E20" s="46" t="s">
        <v>115</v>
      </c>
      <c r="F20" s="61">
        <f>(D20*2/12)*118.9/100</f>
        <v>0.012580318921365661</v>
      </c>
    </row>
    <row r="21" spans="1:6" ht="23.25" customHeight="1">
      <c r="A21" s="12" t="s">
        <v>34</v>
      </c>
      <c r="B21" s="6" t="s">
        <v>35</v>
      </c>
      <c r="C21" s="7" t="s">
        <v>8</v>
      </c>
      <c r="D21" s="8">
        <v>2.639140059345766</v>
      </c>
      <c r="E21" s="8" t="s">
        <v>118</v>
      </c>
      <c r="F21" s="25">
        <f>(D21/12)*118.9/100</f>
        <v>0.2614947942135097</v>
      </c>
    </row>
    <row r="22" spans="1:6" ht="11.25" customHeight="1">
      <c r="A22" s="9" t="s">
        <v>36</v>
      </c>
      <c r="B22" s="99" t="s">
        <v>37</v>
      </c>
      <c r="C22" s="100"/>
      <c r="D22" s="100"/>
      <c r="E22" s="101"/>
      <c r="F22" s="56">
        <f>F23</f>
        <v>0.0017227858571469495</v>
      </c>
    </row>
    <row r="23" spans="1:6" ht="35.25" customHeight="1" hidden="1">
      <c r="A23" s="12" t="s">
        <v>38</v>
      </c>
      <c r="B23" s="6" t="s">
        <v>39</v>
      </c>
      <c r="C23" s="7" t="s">
        <v>8</v>
      </c>
      <c r="D23" s="8">
        <v>0.008693620809824809</v>
      </c>
      <c r="E23" s="8" t="s">
        <v>115</v>
      </c>
      <c r="F23" s="25">
        <f>(D23*2/12)*118.9/100</f>
        <v>0.0017227858571469495</v>
      </c>
    </row>
    <row r="24" spans="1:6" ht="10.5" customHeight="1">
      <c r="A24" s="9" t="s">
        <v>40</v>
      </c>
      <c r="B24" s="99" t="s">
        <v>41</v>
      </c>
      <c r="C24" s="100"/>
      <c r="D24" s="100"/>
      <c r="E24" s="101"/>
      <c r="F24" s="35">
        <f>F25+F26+F27</f>
        <v>0.09092834321238594</v>
      </c>
    </row>
    <row r="25" spans="1:6" ht="35.25" customHeight="1">
      <c r="A25" s="12" t="s">
        <v>42</v>
      </c>
      <c r="B25" s="6" t="s">
        <v>43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6" customHeight="1">
      <c r="A26" s="12" t="s">
        <v>44</v>
      </c>
      <c r="B26" s="6" t="s">
        <v>45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35.25" customHeight="1">
      <c r="A27" s="12" t="s">
        <v>46</v>
      </c>
      <c r="B27" s="6" t="s">
        <v>47</v>
      </c>
      <c r="C27" s="7" t="s">
        <v>8</v>
      </c>
      <c r="D27" s="8">
        <v>0.15294927369619166</v>
      </c>
      <c r="E27" s="8" t="s">
        <v>115</v>
      </c>
      <c r="F27" s="25">
        <f>(D27*2/12)*118.9/100</f>
        <v>0.03030944773746198</v>
      </c>
    </row>
    <row r="28" spans="1:6" ht="9.75" customHeight="1">
      <c r="A28" s="9" t="s">
        <v>48</v>
      </c>
      <c r="B28" s="99" t="s">
        <v>49</v>
      </c>
      <c r="C28" s="100"/>
      <c r="D28" s="100"/>
      <c r="E28" s="101"/>
      <c r="F28" s="35">
        <f>F29</f>
        <v>0.20905829672408602</v>
      </c>
    </row>
    <row r="29" spans="1:6" ht="24" customHeight="1" hidden="1">
      <c r="A29" s="12" t="s">
        <v>50</v>
      </c>
      <c r="B29" s="6" t="s">
        <v>51</v>
      </c>
      <c r="C29" s="16" t="s">
        <v>8</v>
      </c>
      <c r="D29" s="8">
        <v>1.0549619683301228</v>
      </c>
      <c r="E29" s="8" t="s">
        <v>115</v>
      </c>
      <c r="F29" s="25">
        <f>(D29*2/12)*118.9/100</f>
        <v>0.20905829672408602</v>
      </c>
    </row>
    <row r="30" spans="1:6" ht="23.25" customHeight="1">
      <c r="A30" s="9" t="s">
        <v>52</v>
      </c>
      <c r="B30" s="99" t="s">
        <v>53</v>
      </c>
      <c r="C30" s="104"/>
      <c r="D30" s="104"/>
      <c r="E30" s="101"/>
      <c r="F30" s="35">
        <f>F31</f>
        <v>0.035699956050144525</v>
      </c>
    </row>
    <row r="31" spans="1:6" ht="47.25" customHeight="1" hidden="1">
      <c r="A31" s="12" t="s">
        <v>54</v>
      </c>
      <c r="B31" s="6" t="s">
        <v>55</v>
      </c>
      <c r="C31" s="16" t="s">
        <v>8</v>
      </c>
      <c r="D31" s="8">
        <v>0.18015116593849215</v>
      </c>
      <c r="E31" s="8" t="s">
        <v>115</v>
      </c>
      <c r="F31" s="25">
        <f>(D31*2/12)*118.9/100</f>
        <v>0.035699956050144525</v>
      </c>
    </row>
    <row r="32" spans="1:6" ht="23.25" customHeight="1">
      <c r="A32" s="112" t="s">
        <v>56</v>
      </c>
      <c r="B32" s="113"/>
      <c r="C32" s="113"/>
      <c r="D32" s="113"/>
      <c r="E32" s="114"/>
      <c r="F32" s="35">
        <f>F33+F35+F38+F44+F47+F49</f>
        <v>3.928948249618609</v>
      </c>
    </row>
    <row r="33" spans="1:6" ht="11.25" customHeight="1">
      <c r="A33" s="9" t="s">
        <v>57</v>
      </c>
      <c r="B33" s="99" t="s">
        <v>58</v>
      </c>
      <c r="C33" s="104"/>
      <c r="D33" s="104"/>
      <c r="E33" s="101"/>
      <c r="F33" s="35">
        <f>F34</f>
        <v>0.060965396042108336</v>
      </c>
    </row>
    <row r="34" spans="1:6" ht="22.5" customHeight="1">
      <c r="A34" s="12" t="s">
        <v>59</v>
      </c>
      <c r="B34" s="6" t="s">
        <v>60</v>
      </c>
      <c r="C34" s="16" t="s">
        <v>8</v>
      </c>
      <c r="D34" s="17">
        <v>0.3076470784294785</v>
      </c>
      <c r="E34" s="17" t="s">
        <v>115</v>
      </c>
      <c r="F34" s="62">
        <f>(D34*2/12)*118.9/100</f>
        <v>0.060965396042108336</v>
      </c>
    </row>
    <row r="35" spans="1:6" ht="23.25" customHeight="1">
      <c r="A35" s="9">
        <v>17</v>
      </c>
      <c r="B35" s="99" t="s">
        <v>61</v>
      </c>
      <c r="C35" s="104"/>
      <c r="D35" s="104"/>
      <c r="E35" s="101"/>
      <c r="F35" s="35">
        <f>F36+F37</f>
        <v>0.43596936412768494</v>
      </c>
    </row>
    <row r="36" spans="1:6" ht="33.75" customHeight="1">
      <c r="A36" s="12" t="s">
        <v>62</v>
      </c>
      <c r="B36" s="6" t="s">
        <v>63</v>
      </c>
      <c r="C36" s="16" t="s">
        <v>8</v>
      </c>
      <c r="D36" s="8">
        <v>0.07434067423647617</v>
      </c>
      <c r="E36" s="23" t="s">
        <v>120</v>
      </c>
      <c r="F36" s="63">
        <f>(D36*2/12)*118.9/100</f>
        <v>0.014731843611195028</v>
      </c>
    </row>
    <row r="37" spans="1:6" ht="60.75" customHeight="1">
      <c r="A37" s="12" t="s">
        <v>64</v>
      </c>
      <c r="B37" s="13" t="s">
        <v>65</v>
      </c>
      <c r="C37" s="16" t="s">
        <v>8</v>
      </c>
      <c r="D37" s="8">
        <v>2.1256729378460384</v>
      </c>
      <c r="E37" s="23" t="s">
        <v>121</v>
      </c>
      <c r="F37" s="63">
        <f>(D37*2/12)*118.9/100</f>
        <v>0.42123752051648994</v>
      </c>
    </row>
    <row r="38" spans="1:6" ht="22.5" customHeight="1">
      <c r="A38" s="9">
        <v>18</v>
      </c>
      <c r="B38" s="99" t="s">
        <v>66</v>
      </c>
      <c r="C38" s="104"/>
      <c r="D38" s="104"/>
      <c r="E38" s="101"/>
      <c r="F38" s="35">
        <f>F39+F40+F41+F42+F43</f>
        <v>0.7665905426495656</v>
      </c>
    </row>
    <row r="39" spans="1:6" ht="48" customHeight="1">
      <c r="A39" s="12" t="s">
        <v>67</v>
      </c>
      <c r="B39" s="6" t="s">
        <v>68</v>
      </c>
      <c r="C39" s="16" t="s">
        <v>8</v>
      </c>
      <c r="D39" s="8">
        <v>2.858887522616693</v>
      </c>
      <c r="E39" s="23" t="s">
        <v>122</v>
      </c>
      <c r="F39" s="63">
        <f>(D39/12)*118.9/100</f>
        <v>0.2832681053659374</v>
      </c>
    </row>
    <row r="40" spans="1:6" ht="48" customHeight="1">
      <c r="A40" s="12" t="s">
        <v>69</v>
      </c>
      <c r="B40" s="6" t="s">
        <v>70</v>
      </c>
      <c r="C40" s="16" t="s">
        <v>71</v>
      </c>
      <c r="D40" s="18">
        <v>1.45</v>
      </c>
      <c r="E40" s="24" t="s">
        <v>123</v>
      </c>
      <c r="F40" s="64">
        <f>(D40*2/12)*118.9/100</f>
        <v>0.28734166666666666</v>
      </c>
    </row>
    <row r="41" spans="1:6" ht="22.5" customHeight="1">
      <c r="A41" s="12" t="s">
        <v>72</v>
      </c>
      <c r="B41" s="6" t="s">
        <v>73</v>
      </c>
      <c r="C41" s="16" t="s">
        <v>8</v>
      </c>
      <c r="D41" s="8">
        <v>0.47103448735306264</v>
      </c>
      <c r="E41" s="8" t="s">
        <v>115</v>
      </c>
      <c r="F41" s="25">
        <f>(D41*2/12)*118.9/100</f>
        <v>0.09334333424379858</v>
      </c>
    </row>
    <row r="42" spans="1:6" ht="34.5" customHeight="1">
      <c r="A42" s="12" t="s">
        <v>74</v>
      </c>
      <c r="B42" s="6" t="s">
        <v>75</v>
      </c>
      <c r="C42" s="16" t="s">
        <v>8</v>
      </c>
      <c r="D42" s="8">
        <v>0.025053068987955278</v>
      </c>
      <c r="E42" s="8" t="s">
        <v>115</v>
      </c>
      <c r="F42" s="57">
        <f>(D42*2/12)*118.9/100</f>
        <v>0.004964683171113138</v>
      </c>
    </row>
    <row r="43" spans="1:6" ht="33.75" customHeight="1">
      <c r="A43" s="12" t="s">
        <v>76</v>
      </c>
      <c r="B43" s="6" t="s">
        <v>77</v>
      </c>
      <c r="C43" s="16" t="s">
        <v>8</v>
      </c>
      <c r="D43" s="8">
        <v>0.4928818496318751</v>
      </c>
      <c r="E43" s="8" t="s">
        <v>115</v>
      </c>
      <c r="F43" s="25">
        <f>(D43*2/12)*118.9/100</f>
        <v>0.09767275320204993</v>
      </c>
    </row>
    <row r="44" spans="1:6" ht="23.25" customHeight="1">
      <c r="A44" s="9">
        <v>19</v>
      </c>
      <c r="B44" s="99" t="s">
        <v>78</v>
      </c>
      <c r="C44" s="104"/>
      <c r="D44" s="104"/>
      <c r="E44" s="101"/>
      <c r="F44" s="35">
        <f>F45+F46</f>
        <v>2.078965156286327</v>
      </c>
    </row>
    <row r="45" spans="1:6" ht="33.75" customHeight="1">
      <c r="A45" s="12" t="s">
        <v>79</v>
      </c>
      <c r="B45" s="6" t="s">
        <v>80</v>
      </c>
      <c r="C45" s="16" t="s">
        <v>8</v>
      </c>
      <c r="D45" s="17">
        <v>10.490993219274989</v>
      </c>
      <c r="E45" s="17" t="s">
        <v>117</v>
      </c>
      <c r="F45" s="62">
        <f>(D45/12)*118.9/100</f>
        <v>1.0394825781431636</v>
      </c>
    </row>
    <row r="46" spans="1:6" ht="11.25" customHeight="1">
      <c r="A46" s="12" t="s">
        <v>81</v>
      </c>
      <c r="B46" s="6" t="s">
        <v>82</v>
      </c>
      <c r="C46" s="16" t="s">
        <v>8</v>
      </c>
      <c r="D46" s="17">
        <v>10.490993219274989</v>
      </c>
      <c r="E46" s="17" t="s">
        <v>119</v>
      </c>
      <c r="F46" s="62">
        <f>(D46/12)*118.9/100</f>
        <v>1.0394825781431636</v>
      </c>
    </row>
    <row r="47" spans="1:6" ht="23.25" customHeight="1">
      <c r="A47" s="9">
        <v>20</v>
      </c>
      <c r="B47" s="99" t="s">
        <v>83</v>
      </c>
      <c r="C47" s="104"/>
      <c r="D47" s="104"/>
      <c r="E47" s="101"/>
      <c r="F47" s="35">
        <f>F48</f>
        <v>0.43923361402166117</v>
      </c>
    </row>
    <row r="48" spans="1:6" ht="46.5" customHeight="1">
      <c r="A48" s="12" t="s">
        <v>84</v>
      </c>
      <c r="B48" s="6" t="s">
        <v>85</v>
      </c>
      <c r="C48" s="16" t="s">
        <v>8</v>
      </c>
      <c r="D48" s="8">
        <v>2.216485857132016</v>
      </c>
      <c r="E48" s="8" t="s">
        <v>115</v>
      </c>
      <c r="F48" s="25">
        <f>(D48*2/12)*118.9/100</f>
        <v>0.43923361402166117</v>
      </c>
    </row>
    <row r="49" spans="1:6" s="37" customFormat="1" ht="23.25" customHeight="1">
      <c r="A49" s="27">
        <v>21</v>
      </c>
      <c r="B49" s="109" t="s">
        <v>138</v>
      </c>
      <c r="C49" s="110"/>
      <c r="D49" s="110"/>
      <c r="E49" s="111"/>
      <c r="F49" s="71">
        <f>F50+F51</f>
        <v>0.14722417649126168</v>
      </c>
    </row>
    <row r="50" spans="1:6" s="37" customFormat="1" ht="35.25" customHeight="1">
      <c r="A50" s="38" t="s">
        <v>139</v>
      </c>
      <c r="B50" s="41" t="s">
        <v>141</v>
      </c>
      <c r="C50" s="42" t="s">
        <v>8</v>
      </c>
      <c r="D50" s="43">
        <f>2286.6/E1</f>
        <v>0.7305664717722611</v>
      </c>
      <c r="E50" s="44" t="s">
        <v>117</v>
      </c>
      <c r="F50" s="71">
        <f>(D50*1/12)*118.9/100</f>
        <v>0.0723869612447682</v>
      </c>
    </row>
    <row r="51" spans="1:6" s="37" customFormat="1" ht="23.25" customHeight="1">
      <c r="A51" s="38" t="s">
        <v>140</v>
      </c>
      <c r="B51" s="39" t="s">
        <v>142</v>
      </c>
      <c r="C51" s="40" t="s">
        <v>8</v>
      </c>
      <c r="D51" s="34">
        <f>2364/E1</f>
        <v>0.7552956963481261</v>
      </c>
      <c r="E51" s="44" t="s">
        <v>117</v>
      </c>
      <c r="F51" s="71">
        <f>(D51*1/12)*118.9/100</f>
        <v>0.07483721524649349</v>
      </c>
    </row>
    <row r="52" spans="1:6" ht="10.5" customHeight="1">
      <c r="A52" s="116" t="s">
        <v>86</v>
      </c>
      <c r="B52" s="113"/>
      <c r="C52" s="113"/>
      <c r="D52" s="113"/>
      <c r="E52" s="114"/>
      <c r="F52" s="35">
        <f>F53+F59+F63+F67+F70+F68</f>
        <v>5.708753641616875</v>
      </c>
    </row>
    <row r="53" spans="1:6" ht="10.5" customHeight="1">
      <c r="A53" s="19">
        <v>23</v>
      </c>
      <c r="B53" s="99" t="s">
        <v>87</v>
      </c>
      <c r="C53" s="104"/>
      <c r="D53" s="104"/>
      <c r="E53" s="101"/>
      <c r="F53" s="35">
        <f>F54+F55+F56</f>
        <v>2.2560040217614103</v>
      </c>
    </row>
    <row r="54" spans="1:6" ht="46.5" customHeight="1">
      <c r="A54" s="10" t="s">
        <v>88</v>
      </c>
      <c r="B54" s="6" t="s">
        <v>89</v>
      </c>
      <c r="C54" s="16" t="s">
        <v>8</v>
      </c>
      <c r="D54" s="8">
        <v>0.20445012057242623</v>
      </c>
      <c r="E54" s="8" t="s">
        <v>124</v>
      </c>
      <c r="F54" s="25">
        <f>(D54*4)*118.9/100</f>
        <v>0.9723647734424593</v>
      </c>
    </row>
    <row r="55" spans="1:6" ht="36" customHeight="1">
      <c r="A55" s="12" t="s">
        <v>90</v>
      </c>
      <c r="B55" s="6" t="s">
        <v>91</v>
      </c>
      <c r="C55" s="16" t="s">
        <v>8</v>
      </c>
      <c r="D55" s="8">
        <v>0.4072588406940106</v>
      </c>
      <c r="E55" s="8" t="s">
        <v>125</v>
      </c>
      <c r="F55" s="25">
        <f>(D55*2)*118.9/100</f>
        <v>0.9684615231703572</v>
      </c>
    </row>
    <row r="56" spans="1:6" ht="47.25" customHeight="1">
      <c r="A56" s="12" t="s">
        <v>92</v>
      </c>
      <c r="B56" s="6" t="s">
        <v>93</v>
      </c>
      <c r="C56" s="16"/>
      <c r="D56" s="8"/>
      <c r="E56" s="107" t="s">
        <v>126</v>
      </c>
      <c r="F56" s="105">
        <f>((D57*4/12)+(D58/12))*118.9/100</f>
        <v>0.315177725148594</v>
      </c>
    </row>
    <row r="57" spans="1:6" ht="9.75" customHeight="1">
      <c r="A57" s="12" t="s">
        <v>94</v>
      </c>
      <c r="B57" s="6" t="s">
        <v>95</v>
      </c>
      <c r="C57" s="16" t="s">
        <v>8</v>
      </c>
      <c r="D57" s="8">
        <v>0.42790788296794574</v>
      </c>
      <c r="E57" s="108"/>
      <c r="F57" s="106"/>
    </row>
    <row r="58" spans="1:6" ht="9.75" customHeight="1">
      <c r="A58" s="20" t="s">
        <v>96</v>
      </c>
      <c r="B58" s="6" t="s">
        <v>97</v>
      </c>
      <c r="C58" s="16" t="s">
        <v>8</v>
      </c>
      <c r="D58" s="8">
        <v>1.4693042980551536</v>
      </c>
      <c r="E58" s="94"/>
      <c r="F58" s="82"/>
    </row>
    <row r="59" spans="1:6" ht="10.5" customHeight="1">
      <c r="A59" s="9">
        <v>24</v>
      </c>
      <c r="B59" s="99" t="s">
        <v>98</v>
      </c>
      <c r="C59" s="104"/>
      <c r="D59" s="104"/>
      <c r="E59" s="101"/>
      <c r="F59" s="35">
        <f>F60+F61+F62</f>
        <v>1.8894315914728401</v>
      </c>
    </row>
    <row r="60" spans="1:6" ht="48" customHeight="1">
      <c r="A60" s="12" t="s">
        <v>99</v>
      </c>
      <c r="B60" s="6" t="s">
        <v>100</v>
      </c>
      <c r="C60" s="16" t="s">
        <v>8</v>
      </c>
      <c r="D60" s="8">
        <v>0.30194799570812086</v>
      </c>
      <c r="E60" s="8" t="s">
        <v>127</v>
      </c>
      <c r="F60" s="25">
        <f>(D60*4)*118.9/100</f>
        <v>1.4360646675878228</v>
      </c>
    </row>
    <row r="61" spans="1:6" ht="21.75" customHeight="1">
      <c r="A61" s="12" t="s">
        <v>101</v>
      </c>
      <c r="B61" s="6" t="s">
        <v>102</v>
      </c>
      <c r="C61" s="16" t="s">
        <v>8</v>
      </c>
      <c r="D61" s="8">
        <v>0.061537184918578486</v>
      </c>
      <c r="E61" s="8" t="s">
        <v>128</v>
      </c>
      <c r="F61" s="25">
        <f>(D61*6)*118.9/100</f>
        <v>0.439006277209139</v>
      </c>
    </row>
    <row r="62" spans="1:6" ht="9.75" customHeight="1">
      <c r="A62" s="12" t="s">
        <v>103</v>
      </c>
      <c r="B62" s="6" t="s">
        <v>104</v>
      </c>
      <c r="C62" s="16" t="s">
        <v>8</v>
      </c>
      <c r="D62" s="8">
        <v>0.0030194799570812075</v>
      </c>
      <c r="E62" s="8" t="s">
        <v>127</v>
      </c>
      <c r="F62" s="25">
        <f>(D62*4)*118.9/100</f>
        <v>0.014360646675878224</v>
      </c>
    </row>
    <row r="63" spans="1:6" ht="10.5" customHeight="1">
      <c r="A63" s="9">
        <v>25</v>
      </c>
      <c r="B63" s="115" t="s">
        <v>105</v>
      </c>
      <c r="C63" s="113"/>
      <c r="D63" s="113"/>
      <c r="E63" s="114"/>
      <c r="F63" s="65">
        <f>F64+F65+F66</f>
        <v>0.7358489353826249</v>
      </c>
    </row>
    <row r="64" spans="1:6" ht="11.25" customHeight="1">
      <c r="A64" s="12" t="s">
        <v>106</v>
      </c>
      <c r="B64" s="6" t="s">
        <v>107</v>
      </c>
      <c r="C64" s="16" t="s">
        <v>8</v>
      </c>
      <c r="D64" s="8">
        <v>0.06623083247193699</v>
      </c>
      <c r="E64" s="8" t="s">
        <v>129</v>
      </c>
      <c r="F64" s="25">
        <f>(D64*8)*118.9/100</f>
        <v>0.6299876784730647</v>
      </c>
    </row>
    <row r="65" spans="1:6" ht="23.25" customHeight="1">
      <c r="A65" s="12" t="s">
        <v>108</v>
      </c>
      <c r="B65" s="6" t="s">
        <v>109</v>
      </c>
      <c r="C65" s="16" t="s">
        <v>8</v>
      </c>
      <c r="D65" s="8">
        <v>0.5024123471395938</v>
      </c>
      <c r="E65" s="23" t="s">
        <v>130</v>
      </c>
      <c r="F65" s="63">
        <f>(D65*2/12)*118.9/100</f>
        <v>0.09956138012482951</v>
      </c>
    </row>
    <row r="66" spans="1:6" ht="21.75" customHeight="1">
      <c r="A66" s="12" t="s">
        <v>110</v>
      </c>
      <c r="B66" s="6" t="s">
        <v>111</v>
      </c>
      <c r="C66" s="16" t="s">
        <v>8</v>
      </c>
      <c r="D66" s="8">
        <v>0.0006623083247193697</v>
      </c>
      <c r="E66" s="8" t="s">
        <v>129</v>
      </c>
      <c r="F66" s="25">
        <f>(D66*8)*118.9/100</f>
        <v>0.0062998767847306444</v>
      </c>
    </row>
    <row r="67" spans="1:6" ht="35.25" customHeight="1">
      <c r="A67" s="9">
        <v>28</v>
      </c>
      <c r="B67" s="21" t="s">
        <v>112</v>
      </c>
      <c r="C67" s="22" t="s">
        <v>71</v>
      </c>
      <c r="D67" s="31">
        <v>0.51</v>
      </c>
      <c r="E67" s="31" t="s">
        <v>131</v>
      </c>
      <c r="F67" s="66">
        <f>(D67)*118.9/100</f>
        <v>0.60639</v>
      </c>
    </row>
    <row r="68" spans="1:6" ht="12.75">
      <c r="A68" s="87">
        <v>29</v>
      </c>
      <c r="B68" s="89" t="s">
        <v>162</v>
      </c>
      <c r="C68" s="91" t="s">
        <v>8</v>
      </c>
      <c r="D68" s="95">
        <v>0.035937</v>
      </c>
      <c r="E68" s="93" t="s">
        <v>163</v>
      </c>
      <c r="F68" s="81">
        <f>D68*118.9/100</f>
        <v>0.042729093</v>
      </c>
    </row>
    <row r="69" spans="1:6" ht="12.75" customHeight="1">
      <c r="A69" s="88"/>
      <c r="B69" s="90"/>
      <c r="C69" s="92"/>
      <c r="D69" s="94"/>
      <c r="E69" s="94"/>
      <c r="F69" s="82"/>
    </row>
    <row r="70" spans="1:6" s="30" customFormat="1" ht="10.5" customHeight="1">
      <c r="A70" s="27">
        <v>30</v>
      </c>
      <c r="B70" s="28" t="s">
        <v>133</v>
      </c>
      <c r="C70" s="29" t="s">
        <v>8</v>
      </c>
      <c r="D70" s="18">
        <v>0.15</v>
      </c>
      <c r="E70" s="18" t="s">
        <v>134</v>
      </c>
      <c r="F70" s="67">
        <f>(D70*12/12)*118.9/100</f>
        <v>0.17835</v>
      </c>
    </row>
    <row r="71" spans="1:6" s="30" customFormat="1" ht="10.5" customHeight="1">
      <c r="A71" s="84" t="s">
        <v>137</v>
      </c>
      <c r="B71" s="85"/>
      <c r="C71" s="85"/>
      <c r="D71" s="85"/>
      <c r="E71" s="86"/>
      <c r="F71" s="36">
        <f>F4+F32+F52</f>
        <v>10.492114730492695</v>
      </c>
    </row>
    <row r="72" spans="1:6" ht="23.25" customHeight="1">
      <c r="A72" s="47">
        <v>31</v>
      </c>
      <c r="B72" s="48" t="s">
        <v>143</v>
      </c>
      <c r="C72" s="49" t="s">
        <v>8</v>
      </c>
      <c r="D72" s="50">
        <f>0.95-18.9%</f>
        <v>0.761</v>
      </c>
      <c r="E72" s="50" t="s">
        <v>134</v>
      </c>
      <c r="F72" s="68">
        <v>0.95</v>
      </c>
    </row>
    <row r="73" spans="1:6" ht="9.75" customHeight="1">
      <c r="A73" s="51">
        <v>32</v>
      </c>
      <c r="B73" s="52" t="s">
        <v>144</v>
      </c>
      <c r="C73" s="53" t="s">
        <v>145</v>
      </c>
      <c r="D73" s="54">
        <f>(F73-18.9%)/20</f>
        <v>0.14755000000000001</v>
      </c>
      <c r="E73" s="55" t="s">
        <v>146</v>
      </c>
      <c r="F73" s="69">
        <v>3.14</v>
      </c>
    </row>
    <row r="74" spans="1:6" ht="15">
      <c r="A74" s="83" t="s">
        <v>147</v>
      </c>
      <c r="B74" s="83"/>
      <c r="C74" s="83"/>
      <c r="D74" s="83"/>
      <c r="E74" s="83"/>
      <c r="F74" s="70">
        <f>F71+F72+F73</f>
        <v>14.582114730492695</v>
      </c>
    </row>
  </sheetData>
  <sheetProtection/>
  <mergeCells count="34">
    <mergeCell ref="B38:E38"/>
    <mergeCell ref="B63:E63"/>
    <mergeCell ref="B47:E47"/>
    <mergeCell ref="A52:E52"/>
    <mergeCell ref="B53:E53"/>
    <mergeCell ref="B59:E59"/>
    <mergeCell ref="B28:E28"/>
    <mergeCell ref="F56:F58"/>
    <mergeCell ref="E56:E58"/>
    <mergeCell ref="B44:E44"/>
    <mergeCell ref="B24:E24"/>
    <mergeCell ref="B30:E30"/>
    <mergeCell ref="B49:E49"/>
    <mergeCell ref="B35:E35"/>
    <mergeCell ref="A32:E32"/>
    <mergeCell ref="B33:E33"/>
    <mergeCell ref="A2:F2"/>
    <mergeCell ref="C1:D1"/>
    <mergeCell ref="B17:E17"/>
    <mergeCell ref="B22:E22"/>
    <mergeCell ref="B15:E15"/>
    <mergeCell ref="A4:E4"/>
    <mergeCell ref="B5:E5"/>
    <mergeCell ref="B7:E7"/>
    <mergeCell ref="B11:E11"/>
    <mergeCell ref="B13:E13"/>
    <mergeCell ref="F68:F69"/>
    <mergeCell ref="A74:E74"/>
    <mergeCell ref="A71:E71"/>
    <mergeCell ref="A68:A69"/>
    <mergeCell ref="B68:B69"/>
    <mergeCell ref="C68:C69"/>
    <mergeCell ref="E68:E69"/>
    <mergeCell ref="D68:D69"/>
  </mergeCells>
  <printOptions/>
  <pageMargins left="0.25" right="0.25" top="0.75" bottom="0.75" header="0.3" footer="0.3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55">
      <selection activeCell="F53" sqref="F53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150</v>
      </c>
      <c r="C1" s="98" t="s">
        <v>132</v>
      </c>
      <c r="D1" s="98"/>
      <c r="E1">
        <v>3553.2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F5+F7+F11+F13+F15+F17+F22+F24+F28+F30</f>
        <v>0.8544128392572096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F18+F19+F21+F20</f>
        <v>0.2992357509776067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s="45" customFormat="1" ht="25.5">
      <c r="A20" s="12" t="s">
        <v>151</v>
      </c>
      <c r="B20" s="6" t="s">
        <v>152</v>
      </c>
      <c r="C20" s="7" t="s">
        <v>8</v>
      </c>
      <c r="D20" s="8">
        <v>0.06348352693708491</v>
      </c>
      <c r="E20" s="46" t="s">
        <v>115</v>
      </c>
      <c r="F20" s="61">
        <f>(D20*2/12)*118.9/100</f>
        <v>0.012580318921365661</v>
      </c>
    </row>
    <row r="21" spans="1:6" ht="23.25" customHeight="1">
      <c r="A21" s="12" t="s">
        <v>34</v>
      </c>
      <c r="B21" s="6" t="s">
        <v>35</v>
      </c>
      <c r="C21" s="7" t="s">
        <v>8</v>
      </c>
      <c r="D21" s="8">
        <v>2.639140059345766</v>
      </c>
      <c r="E21" s="8" t="s">
        <v>118</v>
      </c>
      <c r="F21" s="25">
        <f>(D21/12)*118.9/100</f>
        <v>0.2614947942135097</v>
      </c>
    </row>
    <row r="22" spans="1:6" ht="11.25" customHeight="1">
      <c r="A22" s="9" t="s">
        <v>36</v>
      </c>
      <c r="B22" s="99" t="s">
        <v>37</v>
      </c>
      <c r="C22" s="100"/>
      <c r="D22" s="100"/>
      <c r="E22" s="101"/>
      <c r="F22" s="56">
        <f>F23</f>
        <v>0.0017227858571469495</v>
      </c>
    </row>
    <row r="23" spans="1:6" ht="35.25" customHeight="1" hidden="1">
      <c r="A23" s="12" t="s">
        <v>38</v>
      </c>
      <c r="B23" s="6" t="s">
        <v>39</v>
      </c>
      <c r="C23" s="7" t="s">
        <v>8</v>
      </c>
      <c r="D23" s="8">
        <v>0.008693620809824809</v>
      </c>
      <c r="E23" s="8" t="s">
        <v>115</v>
      </c>
      <c r="F23" s="57">
        <f>(D23*2/12)*118.9/100</f>
        <v>0.0017227858571469495</v>
      </c>
    </row>
    <row r="24" spans="1:6" ht="10.5" customHeight="1">
      <c r="A24" s="9" t="s">
        <v>40</v>
      </c>
      <c r="B24" s="99" t="s">
        <v>41</v>
      </c>
      <c r="C24" s="100"/>
      <c r="D24" s="100"/>
      <c r="E24" s="101"/>
      <c r="F24" s="35">
        <f>F25+F26+F27</f>
        <v>0.09092834321238594</v>
      </c>
    </row>
    <row r="25" spans="1:6" ht="35.25" customHeight="1">
      <c r="A25" s="12" t="s">
        <v>42</v>
      </c>
      <c r="B25" s="6" t="s">
        <v>43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6" customHeight="1">
      <c r="A26" s="12" t="s">
        <v>44</v>
      </c>
      <c r="B26" s="6" t="s">
        <v>45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35.25" customHeight="1">
      <c r="A27" s="12" t="s">
        <v>46</v>
      </c>
      <c r="B27" s="6" t="s">
        <v>47</v>
      </c>
      <c r="C27" s="7" t="s">
        <v>8</v>
      </c>
      <c r="D27" s="8">
        <v>0.15294927369619166</v>
      </c>
      <c r="E27" s="8" t="s">
        <v>115</v>
      </c>
      <c r="F27" s="25">
        <f>(D27*2/12)*118.9/100</f>
        <v>0.03030944773746198</v>
      </c>
    </row>
    <row r="28" spans="1:6" ht="9.75" customHeight="1">
      <c r="A28" s="9" t="s">
        <v>48</v>
      </c>
      <c r="B28" s="99" t="s">
        <v>49</v>
      </c>
      <c r="C28" s="100"/>
      <c r="D28" s="100"/>
      <c r="E28" s="101"/>
      <c r="F28" s="35">
        <f>F29</f>
        <v>0.20905829672408602</v>
      </c>
    </row>
    <row r="29" spans="1:6" ht="24" customHeight="1" hidden="1">
      <c r="A29" s="12" t="s">
        <v>50</v>
      </c>
      <c r="B29" s="6" t="s">
        <v>51</v>
      </c>
      <c r="C29" s="16" t="s">
        <v>8</v>
      </c>
      <c r="D29" s="8">
        <v>1.0549619683301228</v>
      </c>
      <c r="E29" s="8" t="s">
        <v>115</v>
      </c>
      <c r="F29" s="25">
        <f>(D29*2/12)*118.9/100</f>
        <v>0.20905829672408602</v>
      </c>
    </row>
    <row r="30" spans="1:6" ht="23.25" customHeight="1">
      <c r="A30" s="9" t="s">
        <v>52</v>
      </c>
      <c r="B30" s="99" t="s">
        <v>53</v>
      </c>
      <c r="C30" s="104"/>
      <c r="D30" s="104"/>
      <c r="E30" s="101"/>
      <c r="F30" s="35">
        <f>F31</f>
        <v>0.035699956050144525</v>
      </c>
    </row>
    <row r="31" spans="1:6" ht="47.25" customHeight="1" hidden="1">
      <c r="A31" s="12" t="s">
        <v>54</v>
      </c>
      <c r="B31" s="6" t="s">
        <v>55</v>
      </c>
      <c r="C31" s="16" t="s">
        <v>8</v>
      </c>
      <c r="D31" s="8">
        <v>0.18015116593849215</v>
      </c>
      <c r="E31" s="8" t="s">
        <v>115</v>
      </c>
      <c r="F31" s="25">
        <f>(D31*2/12)*118.9/100</f>
        <v>0.035699956050144525</v>
      </c>
    </row>
    <row r="32" spans="1:6" ht="23.25" customHeight="1">
      <c r="A32" s="112" t="s">
        <v>56</v>
      </c>
      <c r="B32" s="113"/>
      <c r="C32" s="113"/>
      <c r="D32" s="113"/>
      <c r="E32" s="114"/>
      <c r="F32" s="35">
        <f>F33+F35+F38+F44+F47+F49</f>
        <v>3.9015041446122063</v>
      </c>
    </row>
    <row r="33" spans="1:6" ht="11.25" customHeight="1">
      <c r="A33" s="9" t="s">
        <v>57</v>
      </c>
      <c r="B33" s="99" t="s">
        <v>58</v>
      </c>
      <c r="C33" s="104"/>
      <c r="D33" s="104"/>
      <c r="E33" s="101"/>
      <c r="F33" s="35">
        <f>F34</f>
        <v>0.060965396042108336</v>
      </c>
    </row>
    <row r="34" spans="1:6" ht="22.5" customHeight="1">
      <c r="A34" s="12" t="s">
        <v>59</v>
      </c>
      <c r="B34" s="6" t="s">
        <v>60</v>
      </c>
      <c r="C34" s="16" t="s">
        <v>8</v>
      </c>
      <c r="D34" s="17">
        <v>0.3076470784294785</v>
      </c>
      <c r="E34" s="17" t="s">
        <v>115</v>
      </c>
      <c r="F34" s="62">
        <f>(D34*2/12)*118.9/100</f>
        <v>0.060965396042108336</v>
      </c>
    </row>
    <row r="35" spans="1:6" ht="23.25" customHeight="1">
      <c r="A35" s="9">
        <v>17</v>
      </c>
      <c r="B35" s="99" t="s">
        <v>61</v>
      </c>
      <c r="C35" s="104"/>
      <c r="D35" s="104"/>
      <c r="E35" s="101"/>
      <c r="F35" s="35">
        <f>F36+F37</f>
        <v>0.43596936412768494</v>
      </c>
    </row>
    <row r="36" spans="1:6" ht="33.75" customHeight="1">
      <c r="A36" s="12" t="s">
        <v>62</v>
      </c>
      <c r="B36" s="6" t="s">
        <v>63</v>
      </c>
      <c r="C36" s="16" t="s">
        <v>8</v>
      </c>
      <c r="D36" s="8">
        <v>0.07434067423647617</v>
      </c>
      <c r="E36" s="23" t="s">
        <v>120</v>
      </c>
      <c r="F36" s="63">
        <f>(D36*2/12)*118.9/100</f>
        <v>0.014731843611195028</v>
      </c>
    </row>
    <row r="37" spans="1:6" ht="60.75" customHeight="1">
      <c r="A37" s="12" t="s">
        <v>64</v>
      </c>
      <c r="B37" s="13" t="s">
        <v>65</v>
      </c>
      <c r="C37" s="16" t="s">
        <v>8</v>
      </c>
      <c r="D37" s="8">
        <v>2.1256729378460384</v>
      </c>
      <c r="E37" s="23" t="s">
        <v>121</v>
      </c>
      <c r="F37" s="63">
        <f>(D37*2/12)*118.9/100</f>
        <v>0.42123752051648994</v>
      </c>
    </row>
    <row r="38" spans="1:6" ht="22.5" customHeight="1">
      <c r="A38" s="9">
        <v>18</v>
      </c>
      <c r="B38" s="99" t="s">
        <v>66</v>
      </c>
      <c r="C38" s="104"/>
      <c r="D38" s="104"/>
      <c r="E38" s="101"/>
      <c r="F38" s="35">
        <f>F39+F40+F41+F42+F43</f>
        <v>0.7665905426495656</v>
      </c>
    </row>
    <row r="39" spans="1:6" ht="48" customHeight="1">
      <c r="A39" s="12" t="s">
        <v>67</v>
      </c>
      <c r="B39" s="6" t="s">
        <v>68</v>
      </c>
      <c r="C39" s="16" t="s">
        <v>8</v>
      </c>
      <c r="D39" s="8">
        <v>2.858887522616693</v>
      </c>
      <c r="E39" s="23" t="s">
        <v>122</v>
      </c>
      <c r="F39" s="63">
        <f>(D39/12)*118.9/100</f>
        <v>0.2832681053659374</v>
      </c>
    </row>
    <row r="40" spans="1:6" ht="48" customHeight="1">
      <c r="A40" s="12" t="s">
        <v>69</v>
      </c>
      <c r="B40" s="6" t="s">
        <v>70</v>
      </c>
      <c r="C40" s="16" t="s">
        <v>71</v>
      </c>
      <c r="D40" s="18">
        <v>1.45</v>
      </c>
      <c r="E40" s="24" t="s">
        <v>123</v>
      </c>
      <c r="F40" s="64">
        <f>(D40*2/12)*118.9/100</f>
        <v>0.28734166666666666</v>
      </c>
    </row>
    <row r="41" spans="1:6" ht="22.5" customHeight="1">
      <c r="A41" s="12" t="s">
        <v>72</v>
      </c>
      <c r="B41" s="6" t="s">
        <v>73</v>
      </c>
      <c r="C41" s="16" t="s">
        <v>8</v>
      </c>
      <c r="D41" s="8">
        <v>0.47103448735306264</v>
      </c>
      <c r="E41" s="8" t="s">
        <v>115</v>
      </c>
      <c r="F41" s="25">
        <f>(D41*2/12)*118.9/100</f>
        <v>0.09334333424379858</v>
      </c>
    </row>
    <row r="42" spans="1:6" ht="34.5" customHeight="1">
      <c r="A42" s="12" t="s">
        <v>74</v>
      </c>
      <c r="B42" s="6" t="s">
        <v>75</v>
      </c>
      <c r="C42" s="16" t="s">
        <v>8</v>
      </c>
      <c r="D42" s="8">
        <v>0.025053068987955278</v>
      </c>
      <c r="E42" s="8" t="s">
        <v>115</v>
      </c>
      <c r="F42" s="57">
        <f>(D42*2/12)*118.9/100</f>
        <v>0.004964683171113138</v>
      </c>
    </row>
    <row r="43" spans="1:6" ht="33.75" customHeight="1">
      <c r="A43" s="12" t="s">
        <v>76</v>
      </c>
      <c r="B43" s="6" t="s">
        <v>77</v>
      </c>
      <c r="C43" s="16" t="s">
        <v>8</v>
      </c>
      <c r="D43" s="8">
        <v>0.4928818496318751</v>
      </c>
      <c r="E43" s="8" t="s">
        <v>115</v>
      </c>
      <c r="F43" s="25">
        <f>(D43*2/12)*118.9/100</f>
        <v>0.09767275320204993</v>
      </c>
    </row>
    <row r="44" spans="1:6" ht="23.25" customHeight="1">
      <c r="A44" s="9">
        <v>19</v>
      </c>
      <c r="B44" s="99" t="s">
        <v>78</v>
      </c>
      <c r="C44" s="104"/>
      <c r="D44" s="104"/>
      <c r="E44" s="101"/>
      <c r="F44" s="35">
        <f>F45+F46</f>
        <v>2.078965156286327</v>
      </c>
    </row>
    <row r="45" spans="1:6" ht="33.75" customHeight="1">
      <c r="A45" s="12" t="s">
        <v>79</v>
      </c>
      <c r="B45" s="6" t="s">
        <v>80</v>
      </c>
      <c r="C45" s="16" t="s">
        <v>8</v>
      </c>
      <c r="D45" s="17">
        <v>10.490993219274989</v>
      </c>
      <c r="E45" s="17" t="s">
        <v>117</v>
      </c>
      <c r="F45" s="62">
        <f>(D45/12)*118.9/100</f>
        <v>1.0394825781431636</v>
      </c>
    </row>
    <row r="46" spans="1:6" ht="11.25" customHeight="1">
      <c r="A46" s="12" t="s">
        <v>81</v>
      </c>
      <c r="B46" s="6" t="s">
        <v>82</v>
      </c>
      <c r="C46" s="16" t="s">
        <v>8</v>
      </c>
      <c r="D46" s="17">
        <v>10.490993219274989</v>
      </c>
      <c r="E46" s="17" t="s">
        <v>119</v>
      </c>
      <c r="F46" s="62">
        <f>(D46/12)*118.9/100</f>
        <v>1.0394825781431636</v>
      </c>
    </row>
    <row r="47" spans="1:6" ht="23.25" customHeight="1">
      <c r="A47" s="9">
        <v>20</v>
      </c>
      <c r="B47" s="99" t="s">
        <v>83</v>
      </c>
      <c r="C47" s="104"/>
      <c r="D47" s="104"/>
      <c r="E47" s="101"/>
      <c r="F47" s="35">
        <f>F48</f>
        <v>0.43923361402166117</v>
      </c>
    </row>
    <row r="48" spans="1:6" ht="46.5" customHeight="1" hidden="1">
      <c r="A48" s="12" t="s">
        <v>84</v>
      </c>
      <c r="B48" s="6" t="s">
        <v>85</v>
      </c>
      <c r="C48" s="16" t="s">
        <v>8</v>
      </c>
      <c r="D48" s="8">
        <v>2.216485857132016</v>
      </c>
      <c r="E48" s="8" t="s">
        <v>115</v>
      </c>
      <c r="F48" s="25">
        <f>(D48*2/12)*118.9/100</f>
        <v>0.43923361402166117</v>
      </c>
    </row>
    <row r="49" spans="1:6" s="37" customFormat="1" ht="23.25" customHeight="1">
      <c r="A49" s="27">
        <v>21</v>
      </c>
      <c r="B49" s="109" t="s">
        <v>138</v>
      </c>
      <c r="C49" s="110"/>
      <c r="D49" s="110"/>
      <c r="E49" s="111"/>
      <c r="F49" s="71">
        <f>F50+F51</f>
        <v>0.11978007148485872</v>
      </c>
    </row>
    <row r="50" spans="1:6" s="37" customFormat="1" ht="35.25" customHeight="1">
      <c r="A50" s="38" t="s">
        <v>139</v>
      </c>
      <c r="B50" s="41" t="s">
        <v>141</v>
      </c>
      <c r="C50" s="42" t="s">
        <v>8</v>
      </c>
      <c r="D50" s="43">
        <f>1931.4/E1</f>
        <v>0.5435663627152989</v>
      </c>
      <c r="E50" s="44" t="s">
        <v>117</v>
      </c>
      <c r="F50" s="71">
        <f>(D50*1/12)*118.9/100</f>
        <v>0.05385836710570754</v>
      </c>
    </row>
    <row r="51" spans="1:6" s="37" customFormat="1" ht="23.25" customHeight="1">
      <c r="A51" s="38" t="s">
        <v>140</v>
      </c>
      <c r="B51" s="39" t="s">
        <v>142</v>
      </c>
      <c r="C51" s="40" t="s">
        <v>8</v>
      </c>
      <c r="D51" s="34">
        <f>2364/E1</f>
        <v>0.6653157716987504</v>
      </c>
      <c r="E51" s="44" t="s">
        <v>117</v>
      </c>
      <c r="F51" s="71">
        <f>(D51*1/12)*118.9/100</f>
        <v>0.06592170437915118</v>
      </c>
    </row>
    <row r="52" spans="1:6" ht="10.5" customHeight="1">
      <c r="A52" s="116" t="s">
        <v>86</v>
      </c>
      <c r="B52" s="113"/>
      <c r="C52" s="113"/>
      <c r="D52" s="113"/>
      <c r="E52" s="114"/>
      <c r="F52" s="35">
        <f>F53+F59+F63+F67+F70+F68</f>
        <v>5.705644406616875</v>
      </c>
    </row>
    <row r="53" spans="1:6" ht="10.5" customHeight="1">
      <c r="A53" s="19">
        <v>23</v>
      </c>
      <c r="B53" s="99" t="s">
        <v>87</v>
      </c>
      <c r="C53" s="104"/>
      <c r="D53" s="104"/>
      <c r="E53" s="101"/>
      <c r="F53" s="35">
        <f>F54+F55+F56</f>
        <v>2.2560040217614103</v>
      </c>
    </row>
    <row r="54" spans="1:6" ht="46.5" customHeight="1">
      <c r="A54" s="10" t="s">
        <v>88</v>
      </c>
      <c r="B54" s="6" t="s">
        <v>89</v>
      </c>
      <c r="C54" s="16" t="s">
        <v>8</v>
      </c>
      <c r="D54" s="8">
        <v>0.20445012057242623</v>
      </c>
      <c r="E54" s="8" t="s">
        <v>124</v>
      </c>
      <c r="F54" s="25">
        <f>(D54*4)*118.9/100</f>
        <v>0.9723647734424593</v>
      </c>
    </row>
    <row r="55" spans="1:6" ht="36" customHeight="1">
      <c r="A55" s="12" t="s">
        <v>90</v>
      </c>
      <c r="B55" s="6" t="s">
        <v>91</v>
      </c>
      <c r="C55" s="16" t="s">
        <v>8</v>
      </c>
      <c r="D55" s="8">
        <v>0.4072588406940106</v>
      </c>
      <c r="E55" s="8" t="s">
        <v>125</v>
      </c>
      <c r="F55" s="25">
        <f>(D55*2)*118.9/100</f>
        <v>0.9684615231703572</v>
      </c>
    </row>
    <row r="56" spans="1:6" ht="47.25" customHeight="1">
      <c r="A56" s="12" t="s">
        <v>92</v>
      </c>
      <c r="B56" s="6" t="s">
        <v>93</v>
      </c>
      <c r="C56" s="16"/>
      <c r="D56" s="8"/>
      <c r="E56" s="107" t="s">
        <v>126</v>
      </c>
      <c r="F56" s="105">
        <f>((D57*4/12)+(D58/12))*118.9/100</f>
        <v>0.315177725148594</v>
      </c>
    </row>
    <row r="57" spans="1:6" ht="9.75" customHeight="1">
      <c r="A57" s="12" t="s">
        <v>94</v>
      </c>
      <c r="B57" s="6" t="s">
        <v>95</v>
      </c>
      <c r="C57" s="16" t="s">
        <v>8</v>
      </c>
      <c r="D57" s="8">
        <v>0.42790788296794574</v>
      </c>
      <c r="E57" s="108"/>
      <c r="F57" s="106"/>
    </row>
    <row r="58" spans="1:6" ht="9.75" customHeight="1">
      <c r="A58" s="20" t="s">
        <v>96</v>
      </c>
      <c r="B58" s="6" t="s">
        <v>97</v>
      </c>
      <c r="C58" s="16" t="s">
        <v>8</v>
      </c>
      <c r="D58" s="8">
        <v>1.4693042980551536</v>
      </c>
      <c r="E58" s="94"/>
      <c r="F58" s="82"/>
    </row>
    <row r="59" spans="1:6" ht="10.5" customHeight="1">
      <c r="A59" s="9">
        <v>24</v>
      </c>
      <c r="B59" s="99" t="s">
        <v>98</v>
      </c>
      <c r="C59" s="104"/>
      <c r="D59" s="104"/>
      <c r="E59" s="101"/>
      <c r="F59" s="35">
        <f>F60+F61+F62</f>
        <v>1.8894315914728401</v>
      </c>
    </row>
    <row r="60" spans="1:6" ht="48" customHeight="1">
      <c r="A60" s="12" t="s">
        <v>99</v>
      </c>
      <c r="B60" s="6" t="s">
        <v>100</v>
      </c>
      <c r="C60" s="16" t="s">
        <v>8</v>
      </c>
      <c r="D60" s="8">
        <v>0.30194799570812086</v>
      </c>
      <c r="E60" s="8" t="s">
        <v>127</v>
      </c>
      <c r="F60" s="25">
        <f>(D60*4)*118.9/100</f>
        <v>1.4360646675878228</v>
      </c>
    </row>
    <row r="61" spans="1:6" ht="21.75" customHeight="1">
      <c r="A61" s="12" t="s">
        <v>101</v>
      </c>
      <c r="B61" s="6" t="s">
        <v>102</v>
      </c>
      <c r="C61" s="16" t="s">
        <v>8</v>
      </c>
      <c r="D61" s="8">
        <v>0.061537184918578486</v>
      </c>
      <c r="E61" s="8" t="s">
        <v>128</v>
      </c>
      <c r="F61" s="25">
        <f>(D61*6)*118.9/100</f>
        <v>0.439006277209139</v>
      </c>
    </row>
    <row r="62" spans="1:6" ht="9.75" customHeight="1">
      <c r="A62" s="12" t="s">
        <v>103</v>
      </c>
      <c r="B62" s="6" t="s">
        <v>104</v>
      </c>
      <c r="C62" s="16" t="s">
        <v>8</v>
      </c>
      <c r="D62" s="8">
        <v>0.0030194799570812075</v>
      </c>
      <c r="E62" s="8" t="s">
        <v>127</v>
      </c>
      <c r="F62" s="25">
        <f>(D62*4)*118.9/100</f>
        <v>0.014360646675878224</v>
      </c>
    </row>
    <row r="63" spans="1:6" ht="10.5" customHeight="1">
      <c r="A63" s="9">
        <v>25</v>
      </c>
      <c r="B63" s="115" t="s">
        <v>105</v>
      </c>
      <c r="C63" s="113"/>
      <c r="D63" s="113"/>
      <c r="E63" s="114"/>
      <c r="F63" s="65">
        <f>F64+F65+F66</f>
        <v>0.7358489353826249</v>
      </c>
    </row>
    <row r="64" spans="1:6" ht="11.25" customHeight="1">
      <c r="A64" s="12" t="s">
        <v>106</v>
      </c>
      <c r="B64" s="6" t="s">
        <v>107</v>
      </c>
      <c r="C64" s="16" t="s">
        <v>8</v>
      </c>
      <c r="D64" s="8">
        <v>0.06623083247193699</v>
      </c>
      <c r="E64" s="8" t="s">
        <v>129</v>
      </c>
      <c r="F64" s="25">
        <f>(D64*8)*118.9/100</f>
        <v>0.6299876784730647</v>
      </c>
    </row>
    <row r="65" spans="1:6" ht="23.25" customHeight="1">
      <c r="A65" s="12" t="s">
        <v>108</v>
      </c>
      <c r="B65" s="6" t="s">
        <v>109</v>
      </c>
      <c r="C65" s="16" t="s">
        <v>8</v>
      </c>
      <c r="D65" s="8">
        <v>0.5024123471395938</v>
      </c>
      <c r="E65" s="23" t="s">
        <v>130</v>
      </c>
      <c r="F65" s="63">
        <f>(D65*2/12)*118.9/100</f>
        <v>0.09956138012482951</v>
      </c>
    </row>
    <row r="66" spans="1:6" ht="21.75" customHeight="1">
      <c r="A66" s="12" t="s">
        <v>110</v>
      </c>
      <c r="B66" s="6" t="s">
        <v>111</v>
      </c>
      <c r="C66" s="16" t="s">
        <v>8</v>
      </c>
      <c r="D66" s="8">
        <v>0.0006623083247193697</v>
      </c>
      <c r="E66" s="8" t="s">
        <v>129</v>
      </c>
      <c r="F66" s="25">
        <f>(D66*8)*118.9/100</f>
        <v>0.0062998767847306444</v>
      </c>
    </row>
    <row r="67" spans="1:6" ht="35.25" customHeight="1">
      <c r="A67" s="9">
        <v>28</v>
      </c>
      <c r="B67" s="21" t="s">
        <v>112</v>
      </c>
      <c r="C67" s="22" t="s">
        <v>71</v>
      </c>
      <c r="D67" s="31">
        <v>0.51</v>
      </c>
      <c r="E67" s="31" t="s">
        <v>131</v>
      </c>
      <c r="F67" s="66">
        <f>(D67)*118.9/100</f>
        <v>0.60639</v>
      </c>
    </row>
    <row r="68" spans="1:6" s="30" customFormat="1" ht="10.5" customHeight="1">
      <c r="A68" s="87">
        <v>29</v>
      </c>
      <c r="B68" s="89" t="s">
        <v>162</v>
      </c>
      <c r="C68" s="91" t="s">
        <v>8</v>
      </c>
      <c r="D68" s="95">
        <v>0.033322</v>
      </c>
      <c r="E68" s="93" t="s">
        <v>163</v>
      </c>
      <c r="F68" s="81">
        <f>D68*118.9/100</f>
        <v>0.039619858</v>
      </c>
    </row>
    <row r="69" spans="1:6" s="30" customFormat="1" ht="10.5" customHeight="1">
      <c r="A69" s="88"/>
      <c r="B69" s="90"/>
      <c r="C69" s="92"/>
      <c r="D69" s="94"/>
      <c r="E69" s="94"/>
      <c r="F69" s="82"/>
    </row>
    <row r="70" spans="1:6" ht="23.25" customHeight="1">
      <c r="A70" s="27">
        <v>30</v>
      </c>
      <c r="B70" s="28" t="s">
        <v>133</v>
      </c>
      <c r="C70" s="29" t="s">
        <v>8</v>
      </c>
      <c r="D70" s="18">
        <v>0.15</v>
      </c>
      <c r="E70" s="18" t="s">
        <v>134</v>
      </c>
      <c r="F70" s="67">
        <f>(D70*12/12)*118.9/100</f>
        <v>0.17835</v>
      </c>
    </row>
    <row r="71" spans="1:6" ht="10.5" customHeight="1">
      <c r="A71" s="84" t="s">
        <v>137</v>
      </c>
      <c r="B71" s="117"/>
      <c r="C71" s="117"/>
      <c r="D71" s="117"/>
      <c r="E71" s="118"/>
      <c r="F71" s="36">
        <f>F4+F32+F52</f>
        <v>10.461561390486292</v>
      </c>
    </row>
    <row r="72" spans="1:6" ht="25.5">
      <c r="A72" s="47">
        <v>31</v>
      </c>
      <c r="B72" s="48" t="s">
        <v>143</v>
      </c>
      <c r="C72" s="49" t="s">
        <v>8</v>
      </c>
      <c r="D72" s="50">
        <f>0.95-18.9%</f>
        <v>0.761</v>
      </c>
      <c r="E72" s="50" t="s">
        <v>134</v>
      </c>
      <c r="F72" s="68">
        <v>0.95</v>
      </c>
    </row>
    <row r="73" spans="1:6" ht="12.75">
      <c r="A73" s="51">
        <v>32</v>
      </c>
      <c r="B73" s="52" t="s">
        <v>144</v>
      </c>
      <c r="C73" s="53" t="s">
        <v>145</v>
      </c>
      <c r="D73" s="54">
        <f>(F73-18.9%)/20</f>
        <v>0.14755000000000001</v>
      </c>
      <c r="E73" s="55" t="s">
        <v>146</v>
      </c>
      <c r="F73" s="69">
        <v>3.14</v>
      </c>
    </row>
    <row r="74" spans="1:6" ht="15">
      <c r="A74" s="119" t="s">
        <v>147</v>
      </c>
      <c r="B74" s="120"/>
      <c r="C74" s="120"/>
      <c r="D74" s="120"/>
      <c r="E74" s="120"/>
      <c r="F74" s="70">
        <f>F71+F72+F73</f>
        <v>14.551561390486292</v>
      </c>
    </row>
  </sheetData>
  <sheetProtection/>
  <mergeCells count="34">
    <mergeCell ref="B13:E13"/>
    <mergeCell ref="B15:E15"/>
    <mergeCell ref="C1:D1"/>
    <mergeCell ref="A2:F2"/>
    <mergeCell ref="A4:E4"/>
    <mergeCell ref="B5:E5"/>
    <mergeCell ref="B7:E7"/>
    <mergeCell ref="B11:E11"/>
    <mergeCell ref="F56:F58"/>
    <mergeCell ref="B30:E30"/>
    <mergeCell ref="A32:E32"/>
    <mergeCell ref="B33:E33"/>
    <mergeCell ref="B35:E35"/>
    <mergeCell ref="B38:E38"/>
    <mergeCell ref="B44:E44"/>
    <mergeCell ref="B47:E47"/>
    <mergeCell ref="A68:A69"/>
    <mergeCell ref="B68:B69"/>
    <mergeCell ref="C68:C69"/>
    <mergeCell ref="D68:D69"/>
    <mergeCell ref="B17:E17"/>
    <mergeCell ref="B22:E22"/>
    <mergeCell ref="B24:E24"/>
    <mergeCell ref="B28:E28"/>
    <mergeCell ref="E68:E69"/>
    <mergeCell ref="F68:F69"/>
    <mergeCell ref="B49:E49"/>
    <mergeCell ref="A52:E52"/>
    <mergeCell ref="A71:E71"/>
    <mergeCell ref="A74:E74"/>
    <mergeCell ref="B53:E53"/>
    <mergeCell ref="E56:E58"/>
    <mergeCell ref="B59:E59"/>
    <mergeCell ref="B63:E63"/>
  </mergeCells>
  <printOptions/>
  <pageMargins left="0.7" right="0.7" top="0.75" bottom="0.75" header="0.3" footer="0.3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51">
      <selection activeCell="F49" sqref="F49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153</v>
      </c>
      <c r="C1" s="98" t="s">
        <v>132</v>
      </c>
      <c r="D1" s="98"/>
      <c r="E1">
        <v>2818.4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F5+F7+F11+F13+F15+F17+F21+F23+F27+F29</f>
        <v>0.8418325203358438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F18+F19+F20</f>
        <v>0.286655432056241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ht="23.25" customHeight="1">
      <c r="A20" s="12" t="s">
        <v>34</v>
      </c>
      <c r="B20" s="6" t="s">
        <v>35</v>
      </c>
      <c r="C20" s="7" t="s">
        <v>8</v>
      </c>
      <c r="D20" s="8">
        <v>2.639140059345766</v>
      </c>
      <c r="E20" s="8" t="s">
        <v>118</v>
      </c>
      <c r="F20" s="25">
        <f>(D20/12)*118.9/100</f>
        <v>0.2614947942135097</v>
      </c>
    </row>
    <row r="21" spans="1:6" ht="11.25" customHeight="1">
      <c r="A21" s="9" t="s">
        <v>36</v>
      </c>
      <c r="B21" s="99" t="s">
        <v>37</v>
      </c>
      <c r="C21" s="100"/>
      <c r="D21" s="100"/>
      <c r="E21" s="101"/>
      <c r="F21" s="56">
        <f>F22</f>
        <v>0.0017227858571469495</v>
      </c>
    </row>
    <row r="22" spans="1:6" ht="35.25" customHeight="1" hidden="1">
      <c r="A22" s="12" t="s">
        <v>38</v>
      </c>
      <c r="B22" s="6" t="s">
        <v>39</v>
      </c>
      <c r="C22" s="7" t="s">
        <v>8</v>
      </c>
      <c r="D22" s="8">
        <v>0.008693620809824809</v>
      </c>
      <c r="E22" s="8" t="s">
        <v>115</v>
      </c>
      <c r="F22" s="57">
        <f>(D22*2/12)*118.9/100</f>
        <v>0.0017227858571469495</v>
      </c>
    </row>
    <row r="23" spans="1:6" ht="10.5" customHeight="1">
      <c r="A23" s="9" t="s">
        <v>40</v>
      </c>
      <c r="B23" s="99" t="s">
        <v>41</v>
      </c>
      <c r="C23" s="100"/>
      <c r="D23" s="100"/>
      <c r="E23" s="101"/>
      <c r="F23" s="35">
        <f>F24+F25+F26</f>
        <v>0.09092834321238594</v>
      </c>
    </row>
    <row r="24" spans="1:6" ht="35.25" customHeight="1">
      <c r="A24" s="12" t="s">
        <v>42</v>
      </c>
      <c r="B24" s="6" t="s">
        <v>43</v>
      </c>
      <c r="C24" s="7" t="s">
        <v>8</v>
      </c>
      <c r="D24" s="8">
        <v>0.15294927369619166</v>
      </c>
      <c r="E24" s="8" t="s">
        <v>115</v>
      </c>
      <c r="F24" s="25">
        <f>(D24*2/12)*118.9/100</f>
        <v>0.03030944773746198</v>
      </c>
    </row>
    <row r="25" spans="1:6" ht="36" customHeight="1">
      <c r="A25" s="12" t="s">
        <v>44</v>
      </c>
      <c r="B25" s="6" t="s">
        <v>45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5.25" customHeight="1">
      <c r="A26" s="12" t="s">
        <v>46</v>
      </c>
      <c r="B26" s="6" t="s">
        <v>47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9.75" customHeight="1">
      <c r="A27" s="9" t="s">
        <v>48</v>
      </c>
      <c r="B27" s="99" t="s">
        <v>49</v>
      </c>
      <c r="C27" s="100"/>
      <c r="D27" s="100"/>
      <c r="E27" s="101"/>
      <c r="F27" s="35">
        <f>F28</f>
        <v>0.20905829672408602</v>
      </c>
    </row>
    <row r="28" spans="1:6" ht="24" customHeight="1" hidden="1">
      <c r="A28" s="12" t="s">
        <v>50</v>
      </c>
      <c r="B28" s="6" t="s">
        <v>51</v>
      </c>
      <c r="C28" s="16" t="s">
        <v>8</v>
      </c>
      <c r="D28" s="8">
        <v>1.0549619683301228</v>
      </c>
      <c r="E28" s="8" t="s">
        <v>115</v>
      </c>
      <c r="F28" s="25">
        <f>(D28*2/12)*118.9/100</f>
        <v>0.20905829672408602</v>
      </c>
    </row>
    <row r="29" spans="1:6" ht="23.25" customHeight="1">
      <c r="A29" s="9" t="s">
        <v>52</v>
      </c>
      <c r="B29" s="99" t="s">
        <v>53</v>
      </c>
      <c r="C29" s="104"/>
      <c r="D29" s="104"/>
      <c r="E29" s="101"/>
      <c r="F29" s="35">
        <f>F30</f>
        <v>0.035699956050144525</v>
      </c>
    </row>
    <row r="30" spans="1:6" ht="47.25" customHeight="1">
      <c r="A30" s="12" t="s">
        <v>54</v>
      </c>
      <c r="B30" s="6" t="s">
        <v>55</v>
      </c>
      <c r="C30" s="16" t="s">
        <v>8</v>
      </c>
      <c r="D30" s="8">
        <v>0.18015116593849215</v>
      </c>
      <c r="E30" s="8" t="s">
        <v>115</v>
      </c>
      <c r="F30" s="25">
        <f>(D30*2/12)*118.9/100</f>
        <v>0.035699956050144525</v>
      </c>
    </row>
    <row r="31" spans="1:6" ht="23.25" customHeight="1">
      <c r="A31" s="112" t="s">
        <v>56</v>
      </c>
      <c r="B31" s="113"/>
      <c r="C31" s="113"/>
      <c r="D31" s="113"/>
      <c r="E31" s="114"/>
      <c r="F31" s="35">
        <f>F32+F34+F37+F43+F46</f>
        <v>3.7817240731273474</v>
      </c>
    </row>
    <row r="32" spans="1:6" ht="11.25" customHeight="1">
      <c r="A32" s="9" t="s">
        <v>57</v>
      </c>
      <c r="B32" s="99" t="s">
        <v>58</v>
      </c>
      <c r="C32" s="104"/>
      <c r="D32" s="104"/>
      <c r="E32" s="101"/>
      <c r="F32" s="35">
        <f>F33</f>
        <v>0.060965396042108336</v>
      </c>
    </row>
    <row r="33" spans="1:6" ht="22.5" customHeight="1">
      <c r="A33" s="12" t="s">
        <v>59</v>
      </c>
      <c r="B33" s="6" t="s">
        <v>60</v>
      </c>
      <c r="C33" s="16" t="s">
        <v>8</v>
      </c>
      <c r="D33" s="17">
        <v>0.3076470784294785</v>
      </c>
      <c r="E33" s="17" t="s">
        <v>115</v>
      </c>
      <c r="F33" s="62">
        <f>(D33*2/12)*118.9/100</f>
        <v>0.060965396042108336</v>
      </c>
    </row>
    <row r="34" spans="1:6" ht="23.25" customHeight="1">
      <c r="A34" s="9">
        <v>17</v>
      </c>
      <c r="B34" s="99" t="s">
        <v>61</v>
      </c>
      <c r="C34" s="104"/>
      <c r="D34" s="104"/>
      <c r="E34" s="101"/>
      <c r="F34" s="35">
        <f>F35+F36</f>
        <v>0.43596936412768494</v>
      </c>
    </row>
    <row r="35" spans="1:6" ht="33.75" customHeight="1">
      <c r="A35" s="12" t="s">
        <v>62</v>
      </c>
      <c r="B35" s="6" t="s">
        <v>63</v>
      </c>
      <c r="C35" s="16" t="s">
        <v>8</v>
      </c>
      <c r="D35" s="8">
        <v>0.07434067423647617</v>
      </c>
      <c r="E35" s="23" t="s">
        <v>120</v>
      </c>
      <c r="F35" s="63">
        <f>(D35*2/12)*118.9/100</f>
        <v>0.014731843611195028</v>
      </c>
    </row>
    <row r="36" spans="1:6" ht="60.75" customHeight="1">
      <c r="A36" s="12" t="s">
        <v>64</v>
      </c>
      <c r="B36" s="13" t="s">
        <v>65</v>
      </c>
      <c r="C36" s="16" t="s">
        <v>8</v>
      </c>
      <c r="D36" s="8">
        <v>2.1256729378460384</v>
      </c>
      <c r="E36" s="23" t="s">
        <v>121</v>
      </c>
      <c r="F36" s="63">
        <f>(D36*2/12)*118.9/100</f>
        <v>0.42123752051648994</v>
      </c>
    </row>
    <row r="37" spans="1:6" ht="22.5" customHeight="1">
      <c r="A37" s="9">
        <v>18</v>
      </c>
      <c r="B37" s="99" t="s">
        <v>66</v>
      </c>
      <c r="C37" s="104"/>
      <c r="D37" s="104"/>
      <c r="E37" s="101"/>
      <c r="F37" s="35">
        <f>F38+F39+F40+F41+F42</f>
        <v>0.7665905426495656</v>
      </c>
    </row>
    <row r="38" spans="1:6" ht="48" customHeight="1">
      <c r="A38" s="12" t="s">
        <v>67</v>
      </c>
      <c r="B38" s="6" t="s">
        <v>68</v>
      </c>
      <c r="C38" s="16" t="s">
        <v>8</v>
      </c>
      <c r="D38" s="8">
        <v>2.858887522616693</v>
      </c>
      <c r="E38" s="23" t="s">
        <v>122</v>
      </c>
      <c r="F38" s="63">
        <f>(D38/12)*118.9/100</f>
        <v>0.2832681053659374</v>
      </c>
    </row>
    <row r="39" spans="1:6" ht="48" customHeight="1">
      <c r="A39" s="12" t="s">
        <v>69</v>
      </c>
      <c r="B39" s="6" t="s">
        <v>70</v>
      </c>
      <c r="C39" s="16" t="s">
        <v>71</v>
      </c>
      <c r="D39" s="18">
        <v>1.45</v>
      </c>
      <c r="E39" s="24" t="s">
        <v>123</v>
      </c>
      <c r="F39" s="64">
        <f>(D39*2/12)*118.9/100</f>
        <v>0.28734166666666666</v>
      </c>
    </row>
    <row r="40" spans="1:6" ht="22.5" customHeight="1">
      <c r="A40" s="12" t="s">
        <v>72</v>
      </c>
      <c r="B40" s="6" t="s">
        <v>73</v>
      </c>
      <c r="C40" s="16" t="s">
        <v>8</v>
      </c>
      <c r="D40" s="8">
        <v>0.47103448735306264</v>
      </c>
      <c r="E40" s="8" t="s">
        <v>115</v>
      </c>
      <c r="F40" s="25">
        <f>(D40*2/12)*118.9/100</f>
        <v>0.09334333424379858</v>
      </c>
    </row>
    <row r="41" spans="1:6" ht="34.5" customHeight="1">
      <c r="A41" s="12" t="s">
        <v>74</v>
      </c>
      <c r="B41" s="6" t="s">
        <v>75</v>
      </c>
      <c r="C41" s="16" t="s">
        <v>8</v>
      </c>
      <c r="D41" s="8">
        <v>0.025053068987955278</v>
      </c>
      <c r="E41" s="8" t="s">
        <v>115</v>
      </c>
      <c r="F41" s="57">
        <f>(D41*2/12)*118.9/100</f>
        <v>0.004964683171113138</v>
      </c>
    </row>
    <row r="42" spans="1:6" ht="33.75" customHeight="1">
      <c r="A42" s="12" t="s">
        <v>76</v>
      </c>
      <c r="B42" s="6" t="s">
        <v>77</v>
      </c>
      <c r="C42" s="16" t="s">
        <v>8</v>
      </c>
      <c r="D42" s="8">
        <v>0.4928818496318751</v>
      </c>
      <c r="E42" s="8" t="s">
        <v>115</v>
      </c>
      <c r="F42" s="25">
        <f>(D42*2/12)*118.9/100</f>
        <v>0.09767275320204993</v>
      </c>
    </row>
    <row r="43" spans="1:6" ht="23.25" customHeight="1">
      <c r="A43" s="9">
        <v>19</v>
      </c>
      <c r="B43" s="99" t="s">
        <v>78</v>
      </c>
      <c r="C43" s="104"/>
      <c r="D43" s="104"/>
      <c r="E43" s="101"/>
      <c r="F43" s="35">
        <f>F44+F45</f>
        <v>2.078965156286327</v>
      </c>
    </row>
    <row r="44" spans="1:6" ht="33.75" customHeight="1">
      <c r="A44" s="12" t="s">
        <v>79</v>
      </c>
      <c r="B44" s="6" t="s">
        <v>80</v>
      </c>
      <c r="C44" s="16" t="s">
        <v>8</v>
      </c>
      <c r="D44" s="17">
        <v>10.490993219274989</v>
      </c>
      <c r="E44" s="17" t="s">
        <v>117</v>
      </c>
      <c r="F44" s="62">
        <f>(D44/12)*118.9/100</f>
        <v>1.0394825781431636</v>
      </c>
    </row>
    <row r="45" spans="1:6" ht="11.25" customHeight="1">
      <c r="A45" s="12" t="s">
        <v>81</v>
      </c>
      <c r="B45" s="6" t="s">
        <v>82</v>
      </c>
      <c r="C45" s="16" t="s">
        <v>8</v>
      </c>
      <c r="D45" s="17">
        <v>10.490993219274989</v>
      </c>
      <c r="E45" s="17" t="s">
        <v>119</v>
      </c>
      <c r="F45" s="62">
        <f>(D45/12)*118.9/100</f>
        <v>1.0394825781431636</v>
      </c>
    </row>
    <row r="46" spans="1:6" ht="23.25" customHeight="1">
      <c r="A46" s="9">
        <v>20</v>
      </c>
      <c r="B46" s="99" t="s">
        <v>83</v>
      </c>
      <c r="C46" s="104"/>
      <c r="D46" s="104"/>
      <c r="E46" s="101"/>
      <c r="F46" s="35">
        <f>F47</f>
        <v>0.43923361402166117</v>
      </c>
    </row>
    <row r="47" spans="1:6" ht="46.5" customHeight="1" hidden="1">
      <c r="A47" s="12" t="s">
        <v>84</v>
      </c>
      <c r="B47" s="6" t="s">
        <v>85</v>
      </c>
      <c r="C47" s="16" t="s">
        <v>8</v>
      </c>
      <c r="D47" s="8">
        <v>2.216485857132016</v>
      </c>
      <c r="E47" s="8" t="s">
        <v>115</v>
      </c>
      <c r="F47" s="25">
        <f>(D47*2/12)*118.9/100</f>
        <v>0.43923361402166117</v>
      </c>
    </row>
    <row r="48" spans="1:6" ht="10.5" customHeight="1">
      <c r="A48" s="116" t="s">
        <v>86</v>
      </c>
      <c r="B48" s="113"/>
      <c r="C48" s="113"/>
      <c r="D48" s="113"/>
      <c r="E48" s="114"/>
      <c r="F48" s="35">
        <f>F49+F55+F59+F63+F66+F64</f>
        <v>5.703486371616875</v>
      </c>
    </row>
    <row r="49" spans="1:6" ht="10.5" customHeight="1">
      <c r="A49" s="19">
        <v>23</v>
      </c>
      <c r="B49" s="99" t="s">
        <v>87</v>
      </c>
      <c r="C49" s="104"/>
      <c r="D49" s="104"/>
      <c r="E49" s="101"/>
      <c r="F49" s="35">
        <f>F50+F51+F52</f>
        <v>2.2560040217614103</v>
      </c>
    </row>
    <row r="50" spans="1:6" ht="46.5" customHeight="1">
      <c r="A50" s="10" t="s">
        <v>88</v>
      </c>
      <c r="B50" s="6" t="s">
        <v>89</v>
      </c>
      <c r="C50" s="16" t="s">
        <v>8</v>
      </c>
      <c r="D50" s="8">
        <v>0.20445012057242623</v>
      </c>
      <c r="E50" s="8" t="s">
        <v>124</v>
      </c>
      <c r="F50" s="25">
        <f>(D50*4)*118.9/100</f>
        <v>0.9723647734424593</v>
      </c>
    </row>
    <row r="51" spans="1:6" ht="36" customHeight="1">
      <c r="A51" s="12" t="s">
        <v>90</v>
      </c>
      <c r="B51" s="6" t="s">
        <v>91</v>
      </c>
      <c r="C51" s="16" t="s">
        <v>8</v>
      </c>
      <c r="D51" s="8">
        <v>0.4072588406940106</v>
      </c>
      <c r="E51" s="8" t="s">
        <v>125</v>
      </c>
      <c r="F51" s="25">
        <f>(D51*2)*118.9/100</f>
        <v>0.9684615231703572</v>
      </c>
    </row>
    <row r="52" spans="1:6" ht="47.25" customHeight="1">
      <c r="A52" s="12" t="s">
        <v>92</v>
      </c>
      <c r="B52" s="6" t="s">
        <v>93</v>
      </c>
      <c r="C52" s="16"/>
      <c r="D52" s="8"/>
      <c r="E52" s="107" t="s">
        <v>126</v>
      </c>
      <c r="F52" s="105">
        <f>((D53*4/12)+(D54/12))*118.9/100</f>
        <v>0.315177725148594</v>
      </c>
    </row>
    <row r="53" spans="1:6" ht="9.75" customHeight="1">
      <c r="A53" s="12" t="s">
        <v>94</v>
      </c>
      <c r="B53" s="6" t="s">
        <v>95</v>
      </c>
      <c r="C53" s="16" t="s">
        <v>8</v>
      </c>
      <c r="D53" s="8">
        <v>0.42790788296794574</v>
      </c>
      <c r="E53" s="108"/>
      <c r="F53" s="106"/>
    </row>
    <row r="54" spans="1:6" ht="9.75" customHeight="1">
      <c r="A54" s="20" t="s">
        <v>96</v>
      </c>
      <c r="B54" s="6" t="s">
        <v>97</v>
      </c>
      <c r="C54" s="16" t="s">
        <v>8</v>
      </c>
      <c r="D54" s="8">
        <v>1.4693042980551536</v>
      </c>
      <c r="E54" s="94"/>
      <c r="F54" s="82"/>
    </row>
    <row r="55" spans="1:6" ht="10.5" customHeight="1">
      <c r="A55" s="9">
        <v>24</v>
      </c>
      <c r="B55" s="99" t="s">
        <v>98</v>
      </c>
      <c r="C55" s="104"/>
      <c r="D55" s="104"/>
      <c r="E55" s="101"/>
      <c r="F55" s="35">
        <f>F56+F57+F58</f>
        <v>1.8894315914728401</v>
      </c>
    </row>
    <row r="56" spans="1:6" ht="48" customHeight="1">
      <c r="A56" s="12" t="s">
        <v>99</v>
      </c>
      <c r="B56" s="6" t="s">
        <v>100</v>
      </c>
      <c r="C56" s="16" t="s">
        <v>8</v>
      </c>
      <c r="D56" s="8">
        <v>0.30194799570812086</v>
      </c>
      <c r="E56" s="8" t="s">
        <v>127</v>
      </c>
      <c r="F56" s="25">
        <f>(D56*4)*118.9/100</f>
        <v>1.4360646675878228</v>
      </c>
    </row>
    <row r="57" spans="1:6" ht="21.75" customHeight="1">
      <c r="A57" s="12" t="s">
        <v>101</v>
      </c>
      <c r="B57" s="6" t="s">
        <v>102</v>
      </c>
      <c r="C57" s="16" t="s">
        <v>8</v>
      </c>
      <c r="D57" s="8">
        <v>0.061537184918578486</v>
      </c>
      <c r="E57" s="8" t="s">
        <v>128</v>
      </c>
      <c r="F57" s="25">
        <f>(D57*6)*118.9/100</f>
        <v>0.439006277209139</v>
      </c>
    </row>
    <row r="58" spans="1:6" ht="9.75" customHeight="1">
      <c r="A58" s="12" t="s">
        <v>103</v>
      </c>
      <c r="B58" s="6" t="s">
        <v>104</v>
      </c>
      <c r="C58" s="16" t="s">
        <v>8</v>
      </c>
      <c r="D58" s="8">
        <v>0.0030194799570812075</v>
      </c>
      <c r="E58" s="8" t="s">
        <v>127</v>
      </c>
      <c r="F58" s="25">
        <f>(D58*4)*118.9/100</f>
        <v>0.014360646675878224</v>
      </c>
    </row>
    <row r="59" spans="1:6" ht="10.5" customHeight="1">
      <c r="A59" s="9">
        <v>25</v>
      </c>
      <c r="B59" s="115" t="s">
        <v>105</v>
      </c>
      <c r="C59" s="113"/>
      <c r="D59" s="113"/>
      <c r="E59" s="114"/>
      <c r="F59" s="65">
        <f>F60+F61+F62</f>
        <v>0.7358489353826249</v>
      </c>
    </row>
    <row r="60" spans="1:6" ht="11.25" customHeight="1">
      <c r="A60" s="12" t="s">
        <v>106</v>
      </c>
      <c r="B60" s="6" t="s">
        <v>107</v>
      </c>
      <c r="C60" s="16" t="s">
        <v>8</v>
      </c>
      <c r="D60" s="8">
        <v>0.06623083247193699</v>
      </c>
      <c r="E60" s="8" t="s">
        <v>129</v>
      </c>
      <c r="F60" s="25">
        <f>(D60*8)*118.9/100</f>
        <v>0.6299876784730647</v>
      </c>
    </row>
    <row r="61" spans="1:6" ht="23.25" customHeight="1">
      <c r="A61" s="12" t="s">
        <v>108</v>
      </c>
      <c r="B61" s="6" t="s">
        <v>109</v>
      </c>
      <c r="C61" s="16" t="s">
        <v>8</v>
      </c>
      <c r="D61" s="8">
        <v>0.5024123471395938</v>
      </c>
      <c r="E61" s="23" t="s">
        <v>130</v>
      </c>
      <c r="F61" s="63">
        <f>(D61*2/12)*118.9/100</f>
        <v>0.09956138012482951</v>
      </c>
    </row>
    <row r="62" spans="1:6" ht="21.75" customHeight="1">
      <c r="A62" s="12" t="s">
        <v>110</v>
      </c>
      <c r="B62" s="6" t="s">
        <v>111</v>
      </c>
      <c r="C62" s="16" t="s">
        <v>8</v>
      </c>
      <c r="D62" s="8">
        <v>0.0006623083247193697</v>
      </c>
      <c r="E62" s="8" t="s">
        <v>129</v>
      </c>
      <c r="F62" s="25">
        <f>(D62*8)*118.9/100</f>
        <v>0.0062998767847306444</v>
      </c>
    </row>
    <row r="63" spans="1:6" ht="35.25" customHeight="1">
      <c r="A63" s="9">
        <v>28</v>
      </c>
      <c r="B63" s="21" t="s">
        <v>112</v>
      </c>
      <c r="C63" s="22" t="s">
        <v>71</v>
      </c>
      <c r="D63" s="31">
        <v>0.51</v>
      </c>
      <c r="E63" s="31" t="s">
        <v>131</v>
      </c>
      <c r="F63" s="66">
        <f>(D63)*118.9/100</f>
        <v>0.60639</v>
      </c>
    </row>
    <row r="64" spans="1:6" s="30" customFormat="1" ht="10.5" customHeight="1">
      <c r="A64" s="87">
        <v>29</v>
      </c>
      <c r="B64" s="89" t="s">
        <v>162</v>
      </c>
      <c r="C64" s="91" t="s">
        <v>8</v>
      </c>
      <c r="D64" s="95">
        <v>0.031507</v>
      </c>
      <c r="E64" s="93" t="s">
        <v>163</v>
      </c>
      <c r="F64" s="81">
        <f>D64*118.9/100</f>
        <v>0.037461823</v>
      </c>
    </row>
    <row r="65" spans="1:6" s="30" customFormat="1" ht="10.5" customHeight="1">
      <c r="A65" s="88"/>
      <c r="B65" s="90"/>
      <c r="C65" s="92"/>
      <c r="D65" s="94"/>
      <c r="E65" s="94"/>
      <c r="F65" s="82"/>
    </row>
    <row r="66" spans="1:6" ht="23.25" customHeight="1">
      <c r="A66" s="27">
        <v>29</v>
      </c>
      <c r="B66" s="28" t="s">
        <v>133</v>
      </c>
      <c r="C66" s="29" t="s">
        <v>8</v>
      </c>
      <c r="D66" s="18">
        <v>0.15</v>
      </c>
      <c r="E66" s="18" t="s">
        <v>134</v>
      </c>
      <c r="F66" s="67">
        <f>(D66*12/12)*118.9/100</f>
        <v>0.17835</v>
      </c>
    </row>
    <row r="67" spans="1:6" ht="9.75" customHeight="1">
      <c r="A67" s="84" t="s">
        <v>137</v>
      </c>
      <c r="B67" s="117"/>
      <c r="C67" s="117"/>
      <c r="D67" s="117"/>
      <c r="E67" s="118"/>
      <c r="F67" s="36">
        <f>F4+F31+F48</f>
        <v>10.327042965080066</v>
      </c>
    </row>
    <row r="68" spans="1:6" ht="25.5">
      <c r="A68" s="47">
        <v>30</v>
      </c>
      <c r="B68" s="48" t="s">
        <v>143</v>
      </c>
      <c r="C68" s="49" t="s">
        <v>8</v>
      </c>
      <c r="D68" s="50">
        <f>0.95-18.9%</f>
        <v>0.761</v>
      </c>
      <c r="E68" s="50" t="s">
        <v>134</v>
      </c>
      <c r="F68" s="68">
        <v>0.95</v>
      </c>
    </row>
    <row r="69" spans="1:6" ht="12.75">
      <c r="A69" s="51">
        <v>31</v>
      </c>
      <c r="B69" s="52" t="s">
        <v>144</v>
      </c>
      <c r="C69" s="53" t="s">
        <v>145</v>
      </c>
      <c r="D69" s="54">
        <f>(F69-18.9%)/20</f>
        <v>0.14755000000000001</v>
      </c>
      <c r="E69" s="55" t="s">
        <v>146</v>
      </c>
      <c r="F69" s="69">
        <v>3.14</v>
      </c>
    </row>
    <row r="70" spans="1:6" ht="15">
      <c r="A70" s="119" t="s">
        <v>147</v>
      </c>
      <c r="B70" s="120"/>
      <c r="C70" s="120"/>
      <c r="D70" s="120"/>
      <c r="E70" s="120"/>
      <c r="F70" s="70">
        <f>F67+F68+F69</f>
        <v>14.417042965080066</v>
      </c>
    </row>
  </sheetData>
  <sheetProtection/>
  <mergeCells count="33">
    <mergeCell ref="B64:B65"/>
    <mergeCell ref="C64:C65"/>
    <mergeCell ref="B37:E37"/>
    <mergeCell ref="B43:E43"/>
    <mergeCell ref="B46:E46"/>
    <mergeCell ref="A70:E70"/>
    <mergeCell ref="A48:E48"/>
    <mergeCell ref="B49:E49"/>
    <mergeCell ref="E52:E54"/>
    <mergeCell ref="B55:E55"/>
    <mergeCell ref="B59:E59"/>
    <mergeCell ref="A67:E67"/>
    <mergeCell ref="D64:D65"/>
    <mergeCell ref="E64:E65"/>
    <mergeCell ref="A64:A65"/>
    <mergeCell ref="B15:E15"/>
    <mergeCell ref="B17:E17"/>
    <mergeCell ref="B21:E21"/>
    <mergeCell ref="F52:F54"/>
    <mergeCell ref="B29:E29"/>
    <mergeCell ref="A31:E31"/>
    <mergeCell ref="B32:E32"/>
    <mergeCell ref="B34:E34"/>
    <mergeCell ref="F64:F65"/>
    <mergeCell ref="B23:E23"/>
    <mergeCell ref="B27:E27"/>
    <mergeCell ref="C1:D1"/>
    <mergeCell ref="A2:F2"/>
    <mergeCell ref="A4:E4"/>
    <mergeCell ref="B5:E5"/>
    <mergeCell ref="B7:E7"/>
    <mergeCell ref="B11:E11"/>
    <mergeCell ref="B13:E13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60">
      <selection activeCell="A68" sqref="A68:F68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154</v>
      </c>
      <c r="C1" s="98" t="s">
        <v>132</v>
      </c>
      <c r="D1" s="98"/>
      <c r="E1">
        <v>2008.18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F5+F7+F11+F13+F15+F17+F21+F23+F27+F29</f>
        <v>0.8418325203358438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F18+F19+F20</f>
        <v>0.286655432056241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ht="23.25" customHeight="1">
      <c r="A20" s="12" t="s">
        <v>34</v>
      </c>
      <c r="B20" s="6" t="s">
        <v>35</v>
      </c>
      <c r="C20" s="7" t="s">
        <v>8</v>
      </c>
      <c r="D20" s="8">
        <v>2.639140059345766</v>
      </c>
      <c r="E20" s="8" t="s">
        <v>118</v>
      </c>
      <c r="F20" s="25">
        <f>(D20/12)*118.9/100</f>
        <v>0.2614947942135097</v>
      </c>
    </row>
    <row r="21" spans="1:6" ht="11.25" customHeight="1">
      <c r="A21" s="9" t="s">
        <v>36</v>
      </c>
      <c r="B21" s="99" t="s">
        <v>37</v>
      </c>
      <c r="C21" s="100"/>
      <c r="D21" s="100"/>
      <c r="E21" s="101"/>
      <c r="F21" s="56">
        <f>F22</f>
        <v>0.0017227858571469495</v>
      </c>
    </row>
    <row r="22" spans="1:6" ht="35.25" customHeight="1" hidden="1">
      <c r="A22" s="12" t="s">
        <v>38</v>
      </c>
      <c r="B22" s="6" t="s">
        <v>39</v>
      </c>
      <c r="C22" s="7" t="s">
        <v>8</v>
      </c>
      <c r="D22" s="8">
        <v>0.008693620809824809</v>
      </c>
      <c r="E22" s="8" t="s">
        <v>115</v>
      </c>
      <c r="F22" s="57">
        <f>(D22*2/12)*118.9/100</f>
        <v>0.0017227858571469495</v>
      </c>
    </row>
    <row r="23" spans="1:6" ht="10.5" customHeight="1">
      <c r="A23" s="9" t="s">
        <v>40</v>
      </c>
      <c r="B23" s="99" t="s">
        <v>41</v>
      </c>
      <c r="C23" s="100"/>
      <c r="D23" s="100"/>
      <c r="E23" s="101"/>
      <c r="F23" s="35">
        <f>F24+F25+F26</f>
        <v>0.09092834321238594</v>
      </c>
    </row>
    <row r="24" spans="1:6" ht="35.25" customHeight="1">
      <c r="A24" s="12" t="s">
        <v>42</v>
      </c>
      <c r="B24" s="6" t="s">
        <v>43</v>
      </c>
      <c r="C24" s="7" t="s">
        <v>8</v>
      </c>
      <c r="D24" s="8">
        <v>0.15294927369619166</v>
      </c>
      <c r="E24" s="8" t="s">
        <v>115</v>
      </c>
      <c r="F24" s="25">
        <f>(D24*2/12)*118.9/100</f>
        <v>0.03030944773746198</v>
      </c>
    </row>
    <row r="25" spans="1:6" ht="36" customHeight="1">
      <c r="A25" s="12" t="s">
        <v>44</v>
      </c>
      <c r="B25" s="6" t="s">
        <v>45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5.25" customHeight="1">
      <c r="A26" s="12" t="s">
        <v>46</v>
      </c>
      <c r="B26" s="6" t="s">
        <v>47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9.75" customHeight="1">
      <c r="A27" s="9" t="s">
        <v>48</v>
      </c>
      <c r="B27" s="99" t="s">
        <v>49</v>
      </c>
      <c r="C27" s="100"/>
      <c r="D27" s="100"/>
      <c r="E27" s="101"/>
      <c r="F27" s="35">
        <f>F28</f>
        <v>0.20905829672408602</v>
      </c>
    </row>
    <row r="28" spans="1:6" ht="24" customHeight="1" hidden="1">
      <c r="A28" s="12" t="s">
        <v>50</v>
      </c>
      <c r="B28" s="6" t="s">
        <v>51</v>
      </c>
      <c r="C28" s="16" t="s">
        <v>8</v>
      </c>
      <c r="D28" s="8">
        <v>1.0549619683301228</v>
      </c>
      <c r="E28" s="8" t="s">
        <v>115</v>
      </c>
      <c r="F28" s="25">
        <f>(D28*2/12)*118.9/100</f>
        <v>0.20905829672408602</v>
      </c>
    </row>
    <row r="29" spans="1:6" ht="23.25" customHeight="1">
      <c r="A29" s="9" t="s">
        <v>52</v>
      </c>
      <c r="B29" s="99" t="s">
        <v>53</v>
      </c>
      <c r="C29" s="104"/>
      <c r="D29" s="104"/>
      <c r="E29" s="101"/>
      <c r="F29" s="35">
        <f>F30</f>
        <v>0.035699956050144525</v>
      </c>
    </row>
    <row r="30" spans="1:6" ht="47.25" customHeight="1" hidden="1">
      <c r="A30" s="12" t="s">
        <v>54</v>
      </c>
      <c r="B30" s="6" t="s">
        <v>55</v>
      </c>
      <c r="C30" s="16" t="s">
        <v>8</v>
      </c>
      <c r="D30" s="8">
        <v>0.18015116593849215</v>
      </c>
      <c r="E30" s="8" t="s">
        <v>115</v>
      </c>
      <c r="F30" s="25">
        <f>(D30*2/12)*118.9/100</f>
        <v>0.035699956050144525</v>
      </c>
    </row>
    <row r="31" spans="1:6" ht="23.25" customHeight="1">
      <c r="A31" s="112" t="s">
        <v>56</v>
      </c>
      <c r="B31" s="113"/>
      <c r="C31" s="113"/>
      <c r="D31" s="113"/>
      <c r="E31" s="114"/>
      <c r="F31" s="35">
        <f>F32+F34+F37+F43+F46+F48</f>
        <v>4.849774297708809</v>
      </c>
    </row>
    <row r="32" spans="1:6" ht="11.25" customHeight="1">
      <c r="A32" s="9" t="s">
        <v>57</v>
      </c>
      <c r="B32" s="99" t="s">
        <v>58</v>
      </c>
      <c r="C32" s="104"/>
      <c r="D32" s="104"/>
      <c r="E32" s="101"/>
      <c r="F32" s="35">
        <f>F33</f>
        <v>0.060965396042108336</v>
      </c>
    </row>
    <row r="33" spans="1:6" ht="22.5" customHeight="1">
      <c r="A33" s="12" t="s">
        <v>59</v>
      </c>
      <c r="B33" s="6" t="s">
        <v>60</v>
      </c>
      <c r="C33" s="16" t="s">
        <v>8</v>
      </c>
      <c r="D33" s="17">
        <v>0.3076470784294785</v>
      </c>
      <c r="E33" s="17" t="s">
        <v>115</v>
      </c>
      <c r="F33" s="62">
        <f>(D33*2/12)*118.9/100</f>
        <v>0.060965396042108336</v>
      </c>
    </row>
    <row r="34" spans="1:6" ht="23.25" customHeight="1">
      <c r="A34" s="9">
        <v>17</v>
      </c>
      <c r="B34" s="99" t="s">
        <v>61</v>
      </c>
      <c r="C34" s="104"/>
      <c r="D34" s="104"/>
      <c r="E34" s="101"/>
      <c r="F34" s="35">
        <f>F35+F36</f>
        <v>0.43596936412768494</v>
      </c>
    </row>
    <row r="35" spans="1:6" ht="33.75" customHeight="1">
      <c r="A35" s="12" t="s">
        <v>62</v>
      </c>
      <c r="B35" s="6" t="s">
        <v>63</v>
      </c>
      <c r="C35" s="16" t="s">
        <v>8</v>
      </c>
      <c r="D35" s="8">
        <v>0.07434067423647617</v>
      </c>
      <c r="E35" s="23" t="s">
        <v>120</v>
      </c>
      <c r="F35" s="63">
        <f>(D35*2/12)*118.9/100</f>
        <v>0.014731843611195028</v>
      </c>
    </row>
    <row r="36" spans="1:6" ht="60.75" customHeight="1">
      <c r="A36" s="12" t="s">
        <v>64</v>
      </c>
      <c r="B36" s="13" t="s">
        <v>65</v>
      </c>
      <c r="C36" s="16" t="s">
        <v>8</v>
      </c>
      <c r="D36" s="8">
        <v>2.1256729378460384</v>
      </c>
      <c r="E36" s="23" t="s">
        <v>121</v>
      </c>
      <c r="F36" s="63">
        <f>(D36*2/12)*118.9/100</f>
        <v>0.42123752051648994</v>
      </c>
    </row>
    <row r="37" spans="1:6" ht="22.5" customHeight="1">
      <c r="A37" s="9">
        <v>18</v>
      </c>
      <c r="B37" s="99" t="s">
        <v>66</v>
      </c>
      <c r="C37" s="104"/>
      <c r="D37" s="104"/>
      <c r="E37" s="101"/>
      <c r="F37" s="35">
        <f>F38+F39+F40+F41+F42</f>
        <v>0.7665905426495656</v>
      </c>
    </row>
    <row r="38" spans="1:6" ht="48" customHeight="1">
      <c r="A38" s="12" t="s">
        <v>67</v>
      </c>
      <c r="B38" s="6" t="s">
        <v>68</v>
      </c>
      <c r="C38" s="16" t="s">
        <v>8</v>
      </c>
      <c r="D38" s="8">
        <v>2.858887522616693</v>
      </c>
      <c r="E38" s="23" t="s">
        <v>122</v>
      </c>
      <c r="F38" s="63">
        <f>(D38/12)*118.9/100</f>
        <v>0.2832681053659374</v>
      </c>
    </row>
    <row r="39" spans="1:6" ht="48" customHeight="1">
      <c r="A39" s="12" t="s">
        <v>69</v>
      </c>
      <c r="B39" s="6" t="s">
        <v>70</v>
      </c>
      <c r="C39" s="16" t="s">
        <v>71</v>
      </c>
      <c r="D39" s="18">
        <v>1.45</v>
      </c>
      <c r="E39" s="24" t="s">
        <v>123</v>
      </c>
      <c r="F39" s="64">
        <f>(D39*2/12)*118.9/100</f>
        <v>0.28734166666666666</v>
      </c>
    </row>
    <row r="40" spans="1:6" ht="22.5" customHeight="1">
      <c r="A40" s="12" t="s">
        <v>72</v>
      </c>
      <c r="B40" s="6" t="s">
        <v>73</v>
      </c>
      <c r="C40" s="16" t="s">
        <v>8</v>
      </c>
      <c r="D40" s="8">
        <v>0.47103448735306264</v>
      </c>
      <c r="E40" s="8" t="s">
        <v>115</v>
      </c>
      <c r="F40" s="25">
        <f>(D40*2/12)*118.9/100</f>
        <v>0.09334333424379858</v>
      </c>
    </row>
    <row r="41" spans="1:6" ht="34.5" customHeight="1">
      <c r="A41" s="12" t="s">
        <v>74</v>
      </c>
      <c r="B41" s="6" t="s">
        <v>75</v>
      </c>
      <c r="C41" s="16" t="s">
        <v>8</v>
      </c>
      <c r="D41" s="8">
        <v>0.025053068987955278</v>
      </c>
      <c r="E41" s="8" t="s">
        <v>115</v>
      </c>
      <c r="F41" s="57">
        <f>(D41*2/12)*118.9/100</f>
        <v>0.004964683171113138</v>
      </c>
    </row>
    <row r="42" spans="1:6" ht="33.75" customHeight="1">
      <c r="A42" s="12" t="s">
        <v>76</v>
      </c>
      <c r="B42" s="6" t="s">
        <v>77</v>
      </c>
      <c r="C42" s="16" t="s">
        <v>8</v>
      </c>
      <c r="D42" s="8">
        <v>0.4928818496318751</v>
      </c>
      <c r="E42" s="8" t="s">
        <v>115</v>
      </c>
      <c r="F42" s="25">
        <f>(D42*2/12)*118.9/100</f>
        <v>0.09767275320204993</v>
      </c>
    </row>
    <row r="43" spans="1:6" ht="23.25" customHeight="1">
      <c r="A43" s="9">
        <v>19</v>
      </c>
      <c r="B43" s="99" t="s">
        <v>78</v>
      </c>
      <c r="C43" s="104"/>
      <c r="D43" s="104"/>
      <c r="E43" s="101"/>
      <c r="F43" s="35">
        <f>F44+F45</f>
        <v>2.078965156286327</v>
      </c>
    </row>
    <row r="44" spans="1:6" ht="33.75" customHeight="1">
      <c r="A44" s="12" t="s">
        <v>79</v>
      </c>
      <c r="B44" s="6" t="s">
        <v>80</v>
      </c>
      <c r="C44" s="16" t="s">
        <v>8</v>
      </c>
      <c r="D44" s="17">
        <v>10.490993219274989</v>
      </c>
      <c r="E44" s="17" t="s">
        <v>117</v>
      </c>
      <c r="F44" s="62">
        <f>(D44/12)*118.9/100</f>
        <v>1.0394825781431636</v>
      </c>
    </row>
    <row r="45" spans="1:6" ht="11.25" customHeight="1">
      <c r="A45" s="12" t="s">
        <v>81</v>
      </c>
      <c r="B45" s="6" t="s">
        <v>82</v>
      </c>
      <c r="C45" s="16" t="s">
        <v>8</v>
      </c>
      <c r="D45" s="17">
        <v>10.490993219274989</v>
      </c>
      <c r="E45" s="17" t="s">
        <v>119</v>
      </c>
      <c r="F45" s="62">
        <f>(D45/12)*118.9/100</f>
        <v>1.0394825781431636</v>
      </c>
    </row>
    <row r="46" spans="1:6" ht="23.25" customHeight="1">
      <c r="A46" s="9">
        <v>20</v>
      </c>
      <c r="B46" s="99" t="s">
        <v>83</v>
      </c>
      <c r="C46" s="104"/>
      <c r="D46" s="104"/>
      <c r="E46" s="101"/>
      <c r="F46" s="35">
        <f>F47</f>
        <v>0.43923361402166117</v>
      </c>
    </row>
    <row r="47" spans="1:6" ht="46.5" customHeight="1" hidden="1">
      <c r="A47" s="12" t="s">
        <v>84</v>
      </c>
      <c r="B47" s="6" t="s">
        <v>85</v>
      </c>
      <c r="C47" s="16" t="s">
        <v>8</v>
      </c>
      <c r="D47" s="8">
        <v>2.216485857132016</v>
      </c>
      <c r="E47" s="8" t="s">
        <v>115</v>
      </c>
      <c r="F47" s="25">
        <f>(D47*2/12)*118.9/100</f>
        <v>0.43923361402166117</v>
      </c>
    </row>
    <row r="48" spans="1:6" s="37" customFormat="1" ht="23.25" customHeight="1">
      <c r="A48" s="27">
        <v>21</v>
      </c>
      <c r="B48" s="109" t="s">
        <v>138</v>
      </c>
      <c r="C48" s="110"/>
      <c r="D48" s="110"/>
      <c r="E48" s="111"/>
      <c r="F48" s="71">
        <f>F49+F50+F51</f>
        <v>1.0680502245814616</v>
      </c>
    </row>
    <row r="49" spans="1:6" s="37" customFormat="1" ht="35.25" customHeight="1">
      <c r="A49" s="38" t="s">
        <v>139</v>
      </c>
      <c r="B49" s="41" t="s">
        <v>141</v>
      </c>
      <c r="C49" s="42" t="s">
        <v>8</v>
      </c>
      <c r="D49" s="43">
        <f>976.8/E1</f>
        <v>0.4864105807248354</v>
      </c>
      <c r="E49" s="44" t="s">
        <v>117</v>
      </c>
      <c r="F49" s="71">
        <f>(D49*1/12)*118.9/100</f>
        <v>0.04819518170681911</v>
      </c>
    </row>
    <row r="50" spans="1:6" s="37" customFormat="1" ht="23.25" customHeight="1">
      <c r="A50" s="38" t="s">
        <v>140</v>
      </c>
      <c r="B50" s="39" t="s">
        <v>142</v>
      </c>
      <c r="C50" s="40" t="s">
        <v>8</v>
      </c>
      <c r="D50" s="34">
        <f>1182/E1</f>
        <v>0.5885926560368094</v>
      </c>
      <c r="E50" s="44" t="s">
        <v>117</v>
      </c>
      <c r="F50" s="71">
        <f>(D50*1/12)*118.9/100</f>
        <v>0.05831972233564721</v>
      </c>
    </row>
    <row r="51" spans="1:6" s="37" customFormat="1" ht="11.25" customHeight="1">
      <c r="A51" s="38" t="s">
        <v>155</v>
      </c>
      <c r="B51" s="39" t="s">
        <v>156</v>
      </c>
      <c r="C51" s="40" t="s">
        <v>8</v>
      </c>
      <c r="D51" s="34">
        <f>19488/E1</f>
        <v>9.70430937465765</v>
      </c>
      <c r="E51" s="44" t="s">
        <v>117</v>
      </c>
      <c r="F51" s="71">
        <f>(D51*1/12)*118.9/100</f>
        <v>0.9615353205389954</v>
      </c>
    </row>
    <row r="52" spans="1:6" ht="10.5" customHeight="1">
      <c r="A52" s="116" t="s">
        <v>86</v>
      </c>
      <c r="B52" s="122"/>
      <c r="C52" s="122"/>
      <c r="D52" s="122"/>
      <c r="E52" s="123"/>
      <c r="F52" s="35">
        <f>F53+F59+F63+F67+F71+F69+F68</f>
        <v>6.290794011533542</v>
      </c>
    </row>
    <row r="53" spans="1:6" ht="10.5" customHeight="1">
      <c r="A53" s="19">
        <v>23</v>
      </c>
      <c r="B53" s="99" t="s">
        <v>87</v>
      </c>
      <c r="C53" s="100"/>
      <c r="D53" s="100"/>
      <c r="E53" s="121"/>
      <c r="F53" s="35">
        <f>F54+F55+F56</f>
        <v>2.2560040217614103</v>
      </c>
    </row>
    <row r="54" spans="1:6" ht="46.5" customHeight="1">
      <c r="A54" s="10" t="s">
        <v>88</v>
      </c>
      <c r="B54" s="6" t="s">
        <v>89</v>
      </c>
      <c r="C54" s="16" t="s">
        <v>8</v>
      </c>
      <c r="D54" s="8">
        <v>0.20445012057242623</v>
      </c>
      <c r="E54" s="8" t="s">
        <v>124</v>
      </c>
      <c r="F54" s="25">
        <f>(D54*4)*118.9/100</f>
        <v>0.9723647734424593</v>
      </c>
    </row>
    <row r="55" spans="1:6" ht="36" customHeight="1">
      <c r="A55" s="12" t="s">
        <v>90</v>
      </c>
      <c r="B55" s="6" t="s">
        <v>91</v>
      </c>
      <c r="C55" s="16" t="s">
        <v>8</v>
      </c>
      <c r="D55" s="8">
        <v>0.4072588406940106</v>
      </c>
      <c r="E55" s="8" t="s">
        <v>125</v>
      </c>
      <c r="F55" s="25">
        <f>(D55*2)*118.9/100</f>
        <v>0.9684615231703572</v>
      </c>
    </row>
    <row r="56" spans="1:6" ht="47.25" customHeight="1">
      <c r="A56" s="12" t="s">
        <v>92</v>
      </c>
      <c r="B56" s="6" t="s">
        <v>93</v>
      </c>
      <c r="C56" s="16"/>
      <c r="D56" s="8"/>
      <c r="E56" s="107" t="s">
        <v>126</v>
      </c>
      <c r="F56" s="105">
        <f>((D57*4/12)+(D58/12))*118.9/100</f>
        <v>0.315177725148594</v>
      </c>
    </row>
    <row r="57" spans="1:6" ht="9.75" customHeight="1">
      <c r="A57" s="12" t="s">
        <v>94</v>
      </c>
      <c r="B57" s="6" t="s">
        <v>95</v>
      </c>
      <c r="C57" s="16" t="s">
        <v>8</v>
      </c>
      <c r="D57" s="8">
        <v>0.42790788296794574</v>
      </c>
      <c r="E57" s="108"/>
      <c r="F57" s="106"/>
    </row>
    <row r="58" spans="1:6" ht="9.75" customHeight="1">
      <c r="A58" s="20" t="s">
        <v>96</v>
      </c>
      <c r="B58" s="6" t="s">
        <v>97</v>
      </c>
      <c r="C58" s="16" t="s">
        <v>8</v>
      </c>
      <c r="D58" s="8">
        <v>1.4693042980551536</v>
      </c>
      <c r="E58" s="94"/>
      <c r="F58" s="82"/>
    </row>
    <row r="59" spans="1:6" ht="10.5" customHeight="1">
      <c r="A59" s="9">
        <v>24</v>
      </c>
      <c r="B59" s="99" t="s">
        <v>98</v>
      </c>
      <c r="C59" s="104"/>
      <c r="D59" s="104"/>
      <c r="E59" s="101"/>
      <c r="F59" s="35">
        <f>F60+F61+F62</f>
        <v>1.8894315914728401</v>
      </c>
    </row>
    <row r="60" spans="1:6" ht="48" customHeight="1">
      <c r="A60" s="12" t="s">
        <v>99</v>
      </c>
      <c r="B60" s="6" t="s">
        <v>100</v>
      </c>
      <c r="C60" s="16" t="s">
        <v>8</v>
      </c>
      <c r="D60" s="8">
        <v>0.30194799570812086</v>
      </c>
      <c r="E60" s="8" t="s">
        <v>127</v>
      </c>
      <c r="F60" s="25">
        <f>(D60*4)*118.9/100</f>
        <v>1.4360646675878228</v>
      </c>
    </row>
    <row r="61" spans="1:6" ht="21.75" customHeight="1">
      <c r="A61" s="12" t="s">
        <v>101</v>
      </c>
      <c r="B61" s="6" t="s">
        <v>102</v>
      </c>
      <c r="C61" s="16" t="s">
        <v>8</v>
      </c>
      <c r="D61" s="8">
        <v>0.061537184918578486</v>
      </c>
      <c r="E61" s="8" t="s">
        <v>128</v>
      </c>
      <c r="F61" s="25">
        <f>(D61*6)*118.9/100</f>
        <v>0.439006277209139</v>
      </c>
    </row>
    <row r="62" spans="1:6" ht="9.75" customHeight="1">
      <c r="A62" s="12" t="s">
        <v>103</v>
      </c>
      <c r="B62" s="6" t="s">
        <v>104</v>
      </c>
      <c r="C62" s="16" t="s">
        <v>8</v>
      </c>
      <c r="D62" s="8">
        <v>0.0030194799570812075</v>
      </c>
      <c r="E62" s="8" t="s">
        <v>127</v>
      </c>
      <c r="F62" s="25">
        <f>(D62*4)*118.9/100</f>
        <v>0.014360646675878224</v>
      </c>
    </row>
    <row r="63" spans="1:6" ht="10.5" customHeight="1">
      <c r="A63" s="9">
        <v>25</v>
      </c>
      <c r="B63" s="115" t="s">
        <v>105</v>
      </c>
      <c r="C63" s="113"/>
      <c r="D63" s="113"/>
      <c r="E63" s="114"/>
      <c r="F63" s="65">
        <f>F64+F65+F66</f>
        <v>0.7358489353826249</v>
      </c>
    </row>
    <row r="64" spans="1:6" ht="11.25" customHeight="1">
      <c r="A64" s="12" t="s">
        <v>106</v>
      </c>
      <c r="B64" s="6" t="s">
        <v>107</v>
      </c>
      <c r="C64" s="16" t="s">
        <v>8</v>
      </c>
      <c r="D64" s="8">
        <v>0.06623083247193699</v>
      </c>
      <c r="E64" s="8" t="s">
        <v>129</v>
      </c>
      <c r="F64" s="25">
        <f>(D64*8)*118.9/100</f>
        <v>0.6299876784730647</v>
      </c>
    </row>
    <row r="65" spans="1:6" ht="23.25" customHeight="1">
      <c r="A65" s="12" t="s">
        <v>108</v>
      </c>
      <c r="B65" s="6" t="s">
        <v>109</v>
      </c>
      <c r="C65" s="16" t="s">
        <v>8</v>
      </c>
      <c r="D65" s="8">
        <v>0.5024123471395938</v>
      </c>
      <c r="E65" s="23" t="s">
        <v>130</v>
      </c>
      <c r="F65" s="63">
        <f>(D65*2/12)*118.9/100</f>
        <v>0.09956138012482951</v>
      </c>
    </row>
    <row r="66" spans="1:6" ht="21.75" customHeight="1">
      <c r="A66" s="12" t="s">
        <v>110</v>
      </c>
      <c r="B66" s="6" t="s">
        <v>111</v>
      </c>
      <c r="C66" s="16" t="s">
        <v>8</v>
      </c>
      <c r="D66" s="8">
        <v>0.0006623083247193697</v>
      </c>
      <c r="E66" s="8" t="s">
        <v>129</v>
      </c>
      <c r="F66" s="25">
        <f>(D66*8)*118.9/100</f>
        <v>0.0062998767847306444</v>
      </c>
    </row>
    <row r="67" spans="1:6" ht="35.25" customHeight="1">
      <c r="A67" s="9">
        <v>28</v>
      </c>
      <c r="B67" s="21" t="s">
        <v>112</v>
      </c>
      <c r="C67" s="22" t="s">
        <v>8</v>
      </c>
      <c r="D67" s="31">
        <v>0.51</v>
      </c>
      <c r="E67" s="31" t="s">
        <v>131</v>
      </c>
      <c r="F67" s="66">
        <f>(D67)*118.9/100</f>
        <v>0.60639</v>
      </c>
    </row>
    <row r="68" spans="1:6" s="30" customFormat="1" ht="10.5" customHeight="1">
      <c r="A68" s="76"/>
      <c r="B68" s="78" t="s">
        <v>164</v>
      </c>
      <c r="C68" s="79" t="s">
        <v>8</v>
      </c>
      <c r="D68" s="77">
        <v>5.350367</v>
      </c>
      <c r="E68" s="77" t="s">
        <v>119</v>
      </c>
      <c r="F68" s="80">
        <f>(D68/12)*118.9/100</f>
        <v>0.5301321969166667</v>
      </c>
    </row>
    <row r="69" spans="1:6" s="30" customFormat="1" ht="10.5" customHeight="1">
      <c r="A69" s="87">
        <v>29</v>
      </c>
      <c r="B69" s="89" t="s">
        <v>162</v>
      </c>
      <c r="C69" s="91" t="s">
        <v>8</v>
      </c>
      <c r="D69" s="95">
        <v>0.079594</v>
      </c>
      <c r="E69" s="93" t="s">
        <v>163</v>
      </c>
      <c r="F69" s="81">
        <f>D69*118.9/100</f>
        <v>0.09463726600000001</v>
      </c>
    </row>
    <row r="70" spans="1:6" ht="23.25" customHeight="1">
      <c r="A70" s="88"/>
      <c r="B70" s="90"/>
      <c r="C70" s="92"/>
      <c r="D70" s="94"/>
      <c r="E70" s="94"/>
      <c r="F70" s="82"/>
    </row>
    <row r="71" spans="1:6" ht="10.5" customHeight="1">
      <c r="A71" s="27">
        <v>29</v>
      </c>
      <c r="B71" s="28" t="s">
        <v>133</v>
      </c>
      <c r="C71" s="29" t="s">
        <v>8</v>
      </c>
      <c r="D71" s="18">
        <v>0.15</v>
      </c>
      <c r="E71" s="18" t="s">
        <v>134</v>
      </c>
      <c r="F71" s="67">
        <f>(D71*12/12)*118.9/100</f>
        <v>0.17835</v>
      </c>
    </row>
    <row r="72" spans="1:6" ht="12.75">
      <c r="A72" s="84" t="s">
        <v>137</v>
      </c>
      <c r="B72" s="117"/>
      <c r="C72" s="117"/>
      <c r="D72" s="117"/>
      <c r="E72" s="118"/>
      <c r="F72" s="36">
        <f>F4+F31+F52</f>
        <v>11.982400829578195</v>
      </c>
    </row>
    <row r="73" spans="1:6" ht="25.5">
      <c r="A73" s="47">
        <v>30</v>
      </c>
      <c r="B73" s="48" t="s">
        <v>143</v>
      </c>
      <c r="C73" s="49" t="s">
        <v>8</v>
      </c>
      <c r="D73" s="50">
        <f>0.95-18.9%</f>
        <v>0.761</v>
      </c>
      <c r="E73" s="50" t="s">
        <v>134</v>
      </c>
      <c r="F73" s="68">
        <v>0.95</v>
      </c>
    </row>
    <row r="74" spans="1:6" ht="12.75">
      <c r="A74" s="51">
        <v>31</v>
      </c>
      <c r="B74" s="52" t="s">
        <v>144</v>
      </c>
      <c r="C74" s="53" t="s">
        <v>145</v>
      </c>
      <c r="D74" s="54">
        <f>(F74-18.9%)/20</f>
        <v>0.25355</v>
      </c>
      <c r="E74" s="55" t="s">
        <v>146</v>
      </c>
      <c r="F74" s="69">
        <v>5.26</v>
      </c>
    </row>
    <row r="75" spans="1:6" ht="15">
      <c r="A75" s="119" t="s">
        <v>147</v>
      </c>
      <c r="B75" s="120"/>
      <c r="C75" s="120"/>
      <c r="D75" s="120"/>
      <c r="E75" s="120"/>
      <c r="F75" s="70">
        <f>F72+F73+F74</f>
        <v>18.192400829578194</v>
      </c>
    </row>
  </sheetData>
  <sheetProtection/>
  <mergeCells count="34">
    <mergeCell ref="B11:E11"/>
    <mergeCell ref="B32:E32"/>
    <mergeCell ref="B34:E34"/>
    <mergeCell ref="B37:E37"/>
    <mergeCell ref="B23:E23"/>
    <mergeCell ref="B29:E29"/>
    <mergeCell ref="B27:E27"/>
    <mergeCell ref="F56:F58"/>
    <mergeCell ref="A52:E52"/>
    <mergeCell ref="B48:E48"/>
    <mergeCell ref="B46:E46"/>
    <mergeCell ref="A31:E31"/>
    <mergeCell ref="C1:D1"/>
    <mergeCell ref="A2:F2"/>
    <mergeCell ref="A4:E4"/>
    <mergeCell ref="B5:E5"/>
    <mergeCell ref="B7:E7"/>
    <mergeCell ref="D69:D70"/>
    <mergeCell ref="E69:E70"/>
    <mergeCell ref="B13:E13"/>
    <mergeCell ref="B15:E15"/>
    <mergeCell ref="B17:E17"/>
    <mergeCell ref="B21:E21"/>
    <mergeCell ref="B43:E43"/>
    <mergeCell ref="F69:F70"/>
    <mergeCell ref="B59:E59"/>
    <mergeCell ref="B63:E63"/>
    <mergeCell ref="A72:E72"/>
    <mergeCell ref="A75:E75"/>
    <mergeCell ref="B53:E53"/>
    <mergeCell ref="E56:E58"/>
    <mergeCell ref="A69:A70"/>
    <mergeCell ref="B69:B70"/>
    <mergeCell ref="C69:C70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66">
      <selection activeCell="A75" sqref="A75:IV75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1406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159</v>
      </c>
      <c r="C1" s="98" t="s">
        <v>132</v>
      </c>
      <c r="D1" s="98"/>
      <c r="E1">
        <v>2531.8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F5+F7+F11+F13+F15+F17+F21+F23+F27+F29</f>
        <v>0.8418325203358438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F18+F19+F20</f>
        <v>0.286655432056241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ht="23.25" customHeight="1">
      <c r="A20" s="12" t="s">
        <v>34</v>
      </c>
      <c r="B20" s="6" t="s">
        <v>35</v>
      </c>
      <c r="C20" s="7" t="s">
        <v>8</v>
      </c>
      <c r="D20" s="8">
        <v>2.639140059345766</v>
      </c>
      <c r="E20" s="8" t="s">
        <v>118</v>
      </c>
      <c r="F20" s="25">
        <f>(D20/12)*118.9/100</f>
        <v>0.2614947942135097</v>
      </c>
    </row>
    <row r="21" spans="1:6" ht="11.25" customHeight="1">
      <c r="A21" s="9" t="s">
        <v>36</v>
      </c>
      <c r="B21" s="99" t="s">
        <v>37</v>
      </c>
      <c r="C21" s="100"/>
      <c r="D21" s="100"/>
      <c r="E21" s="101"/>
      <c r="F21" s="56">
        <f>F22</f>
        <v>0.0017227858571469495</v>
      </c>
    </row>
    <row r="22" spans="1:6" ht="35.25" customHeight="1" hidden="1">
      <c r="A22" s="12" t="s">
        <v>38</v>
      </c>
      <c r="B22" s="6" t="s">
        <v>39</v>
      </c>
      <c r="C22" s="7" t="s">
        <v>8</v>
      </c>
      <c r="D22" s="8">
        <v>0.008693620809824809</v>
      </c>
      <c r="E22" s="8" t="s">
        <v>115</v>
      </c>
      <c r="F22" s="57">
        <f>(D22*2/12)*118.9/100</f>
        <v>0.0017227858571469495</v>
      </c>
    </row>
    <row r="23" spans="1:6" ht="10.5" customHeight="1">
      <c r="A23" s="9" t="s">
        <v>40</v>
      </c>
      <c r="B23" s="99" t="s">
        <v>41</v>
      </c>
      <c r="C23" s="100"/>
      <c r="D23" s="100"/>
      <c r="E23" s="101"/>
      <c r="F23" s="35">
        <f>F24+F25+F26</f>
        <v>0.09092834321238594</v>
      </c>
    </row>
    <row r="24" spans="1:6" ht="35.25" customHeight="1">
      <c r="A24" s="12" t="s">
        <v>42</v>
      </c>
      <c r="B24" s="6" t="s">
        <v>43</v>
      </c>
      <c r="C24" s="7" t="s">
        <v>8</v>
      </c>
      <c r="D24" s="8">
        <v>0.15294927369619166</v>
      </c>
      <c r="E24" s="8" t="s">
        <v>115</v>
      </c>
      <c r="F24" s="25">
        <f>(D24*2/12)*118.9/100</f>
        <v>0.03030944773746198</v>
      </c>
    </row>
    <row r="25" spans="1:6" ht="36" customHeight="1">
      <c r="A25" s="12" t="s">
        <v>44</v>
      </c>
      <c r="B25" s="6" t="s">
        <v>45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5.25" customHeight="1">
      <c r="A26" s="12" t="s">
        <v>46</v>
      </c>
      <c r="B26" s="6" t="s">
        <v>47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9.75" customHeight="1">
      <c r="A27" s="9" t="s">
        <v>48</v>
      </c>
      <c r="B27" s="99" t="s">
        <v>49</v>
      </c>
      <c r="C27" s="100"/>
      <c r="D27" s="100"/>
      <c r="E27" s="101"/>
      <c r="F27" s="35">
        <f>F28</f>
        <v>0.20905829672408602</v>
      </c>
    </row>
    <row r="28" spans="1:6" ht="24" customHeight="1" hidden="1">
      <c r="A28" s="12" t="s">
        <v>50</v>
      </c>
      <c r="B28" s="6" t="s">
        <v>51</v>
      </c>
      <c r="C28" s="16" t="s">
        <v>8</v>
      </c>
      <c r="D28" s="8">
        <v>1.0549619683301228</v>
      </c>
      <c r="E28" s="8" t="s">
        <v>115</v>
      </c>
      <c r="F28" s="25">
        <f>(D28*2/12)*118.9/100</f>
        <v>0.20905829672408602</v>
      </c>
    </row>
    <row r="29" spans="1:6" ht="23.25" customHeight="1">
      <c r="A29" s="9" t="s">
        <v>52</v>
      </c>
      <c r="B29" s="99" t="s">
        <v>53</v>
      </c>
      <c r="C29" s="104"/>
      <c r="D29" s="104"/>
      <c r="E29" s="101"/>
      <c r="F29" s="35">
        <f>F30</f>
        <v>0.035699956050144525</v>
      </c>
    </row>
    <row r="30" spans="1:6" ht="47.25" customHeight="1" hidden="1">
      <c r="A30" s="12" t="s">
        <v>54</v>
      </c>
      <c r="B30" s="6" t="s">
        <v>55</v>
      </c>
      <c r="C30" s="16" t="s">
        <v>8</v>
      </c>
      <c r="D30" s="8">
        <v>0.18015116593849215</v>
      </c>
      <c r="E30" s="8" t="s">
        <v>115</v>
      </c>
      <c r="F30" s="25">
        <f>(D30*2/12)*118.9/100</f>
        <v>0.035699956050144525</v>
      </c>
    </row>
    <row r="31" spans="1:6" ht="23.25" customHeight="1">
      <c r="A31" s="112" t="s">
        <v>56</v>
      </c>
      <c r="B31" s="113"/>
      <c r="C31" s="113"/>
      <c r="D31" s="113"/>
      <c r="E31" s="114"/>
      <c r="F31" s="35">
        <f>F32+F34+F37+F43+F46+F48</f>
        <v>4.587462006613404</v>
      </c>
    </row>
    <row r="32" spans="1:6" ht="11.25" customHeight="1">
      <c r="A32" s="9" t="s">
        <v>57</v>
      </c>
      <c r="B32" s="99" t="s">
        <v>58</v>
      </c>
      <c r="C32" s="104"/>
      <c r="D32" s="104"/>
      <c r="E32" s="101"/>
      <c r="F32" s="35">
        <f>F33</f>
        <v>0.060965396042108336</v>
      </c>
    </row>
    <row r="33" spans="1:6" ht="22.5" customHeight="1">
      <c r="A33" s="12" t="s">
        <v>59</v>
      </c>
      <c r="B33" s="6" t="s">
        <v>60</v>
      </c>
      <c r="C33" s="16" t="s">
        <v>8</v>
      </c>
      <c r="D33" s="17">
        <v>0.3076470784294785</v>
      </c>
      <c r="E33" s="17" t="s">
        <v>115</v>
      </c>
      <c r="F33" s="62">
        <f>(D33*2/12)*118.9/100</f>
        <v>0.060965396042108336</v>
      </c>
    </row>
    <row r="34" spans="1:6" ht="23.25" customHeight="1">
      <c r="A34" s="9">
        <v>17</v>
      </c>
      <c r="B34" s="99" t="s">
        <v>61</v>
      </c>
      <c r="C34" s="104"/>
      <c r="D34" s="104"/>
      <c r="E34" s="101"/>
      <c r="F34" s="35">
        <f>F35+F36</f>
        <v>0.43596936412768494</v>
      </c>
    </row>
    <row r="35" spans="1:6" ht="33.75" customHeight="1">
      <c r="A35" s="12" t="s">
        <v>62</v>
      </c>
      <c r="B35" s="6" t="s">
        <v>63</v>
      </c>
      <c r="C35" s="16" t="s">
        <v>8</v>
      </c>
      <c r="D35" s="8">
        <v>0.07434067423647617</v>
      </c>
      <c r="E35" s="23" t="s">
        <v>120</v>
      </c>
      <c r="F35" s="63">
        <f>(D35*2/12)*118.9/100</f>
        <v>0.014731843611195028</v>
      </c>
    </row>
    <row r="36" spans="1:6" ht="60.75" customHeight="1">
      <c r="A36" s="12" t="s">
        <v>64</v>
      </c>
      <c r="B36" s="13" t="s">
        <v>65</v>
      </c>
      <c r="C36" s="16" t="s">
        <v>8</v>
      </c>
      <c r="D36" s="8">
        <v>2.1256729378460384</v>
      </c>
      <c r="E36" s="23" t="s">
        <v>121</v>
      </c>
      <c r="F36" s="63">
        <f>(D36*2/12)*118.9/100</f>
        <v>0.42123752051648994</v>
      </c>
    </row>
    <row r="37" spans="1:6" ht="22.5" customHeight="1">
      <c r="A37" s="9">
        <v>18</v>
      </c>
      <c r="B37" s="99" t="s">
        <v>66</v>
      </c>
      <c r="C37" s="104"/>
      <c r="D37" s="104"/>
      <c r="E37" s="101"/>
      <c r="F37" s="35">
        <f>F38+F39+F40+F41+F42</f>
        <v>0.7665905426495656</v>
      </c>
    </row>
    <row r="38" spans="1:6" ht="48" customHeight="1">
      <c r="A38" s="12" t="s">
        <v>67</v>
      </c>
      <c r="B38" s="6" t="s">
        <v>68</v>
      </c>
      <c r="C38" s="16" t="s">
        <v>8</v>
      </c>
      <c r="D38" s="8">
        <v>2.858887522616693</v>
      </c>
      <c r="E38" s="23" t="s">
        <v>122</v>
      </c>
      <c r="F38" s="63">
        <f>(D38/12)*118.9/100</f>
        <v>0.2832681053659374</v>
      </c>
    </row>
    <row r="39" spans="1:6" ht="48" customHeight="1">
      <c r="A39" s="12" t="s">
        <v>69</v>
      </c>
      <c r="B39" s="6" t="s">
        <v>70</v>
      </c>
      <c r="C39" s="16" t="s">
        <v>71</v>
      </c>
      <c r="D39" s="18">
        <v>1.45</v>
      </c>
      <c r="E39" s="24" t="s">
        <v>123</v>
      </c>
      <c r="F39" s="64">
        <f>(D39*2/12)*118.9/100</f>
        <v>0.28734166666666666</v>
      </c>
    </row>
    <row r="40" spans="1:6" ht="22.5" customHeight="1">
      <c r="A40" s="12" t="s">
        <v>72</v>
      </c>
      <c r="B40" s="6" t="s">
        <v>73</v>
      </c>
      <c r="C40" s="16" t="s">
        <v>8</v>
      </c>
      <c r="D40" s="8">
        <v>0.47103448735306264</v>
      </c>
      <c r="E40" s="8" t="s">
        <v>115</v>
      </c>
      <c r="F40" s="25">
        <f>(D40*2/12)*118.9/100</f>
        <v>0.09334333424379858</v>
      </c>
    </row>
    <row r="41" spans="1:6" ht="34.5" customHeight="1">
      <c r="A41" s="12" t="s">
        <v>74</v>
      </c>
      <c r="B41" s="6" t="s">
        <v>75</v>
      </c>
      <c r="C41" s="16" t="s">
        <v>8</v>
      </c>
      <c r="D41" s="8">
        <v>0.025053068987955278</v>
      </c>
      <c r="E41" s="8" t="s">
        <v>115</v>
      </c>
      <c r="F41" s="57">
        <f>(D41*2/12)*118.9/100</f>
        <v>0.004964683171113138</v>
      </c>
    </row>
    <row r="42" spans="1:6" ht="33.75" customHeight="1">
      <c r="A42" s="12" t="s">
        <v>76</v>
      </c>
      <c r="B42" s="6" t="s">
        <v>77</v>
      </c>
      <c r="C42" s="16" t="s">
        <v>8</v>
      </c>
      <c r="D42" s="8">
        <v>0.4928818496318751</v>
      </c>
      <c r="E42" s="8" t="s">
        <v>115</v>
      </c>
      <c r="F42" s="25">
        <f>(D42*2/12)*118.9/100</f>
        <v>0.09767275320204993</v>
      </c>
    </row>
    <row r="43" spans="1:6" ht="23.25" customHeight="1">
      <c r="A43" s="9">
        <v>19</v>
      </c>
      <c r="B43" s="99" t="s">
        <v>78</v>
      </c>
      <c r="C43" s="104"/>
      <c r="D43" s="104"/>
      <c r="E43" s="101"/>
      <c r="F43" s="35">
        <f>F44+F45</f>
        <v>2.078965156286327</v>
      </c>
    </row>
    <row r="44" spans="1:6" ht="33.75" customHeight="1">
      <c r="A44" s="12" t="s">
        <v>79</v>
      </c>
      <c r="B44" s="6" t="s">
        <v>80</v>
      </c>
      <c r="C44" s="16" t="s">
        <v>8</v>
      </c>
      <c r="D44" s="17">
        <v>10.490993219274989</v>
      </c>
      <c r="E44" s="17" t="s">
        <v>117</v>
      </c>
      <c r="F44" s="62">
        <f>(D44/12)*118.9/100</f>
        <v>1.0394825781431636</v>
      </c>
    </row>
    <row r="45" spans="1:6" ht="11.25" customHeight="1">
      <c r="A45" s="12" t="s">
        <v>81</v>
      </c>
      <c r="B45" s="6" t="s">
        <v>82</v>
      </c>
      <c r="C45" s="16" t="s">
        <v>8</v>
      </c>
      <c r="D45" s="17">
        <v>10.490993219274989</v>
      </c>
      <c r="E45" s="17" t="s">
        <v>119</v>
      </c>
      <c r="F45" s="62">
        <f>(D45/12)*118.9/100</f>
        <v>1.0394825781431636</v>
      </c>
    </row>
    <row r="46" spans="1:6" ht="23.25" customHeight="1">
      <c r="A46" s="9">
        <v>20</v>
      </c>
      <c r="B46" s="99" t="s">
        <v>83</v>
      </c>
      <c r="C46" s="104"/>
      <c r="D46" s="104"/>
      <c r="E46" s="101"/>
      <c r="F46" s="35">
        <f>F47</f>
        <v>0.43923361402166117</v>
      </c>
    </row>
    <row r="47" spans="1:6" ht="46.5" customHeight="1" hidden="1">
      <c r="A47" s="12" t="s">
        <v>84</v>
      </c>
      <c r="B47" s="6" t="s">
        <v>85</v>
      </c>
      <c r="C47" s="16" t="s">
        <v>8</v>
      </c>
      <c r="D47" s="8">
        <v>2.216485857132016</v>
      </c>
      <c r="E47" s="8" t="s">
        <v>115</v>
      </c>
      <c r="F47" s="25">
        <f>(D47*2/12)*118.9/100</f>
        <v>0.43923361402166117</v>
      </c>
    </row>
    <row r="48" spans="1:6" s="37" customFormat="1" ht="23.25" customHeight="1">
      <c r="A48" s="27">
        <v>21</v>
      </c>
      <c r="B48" s="109" t="s">
        <v>138</v>
      </c>
      <c r="C48" s="110"/>
      <c r="D48" s="110"/>
      <c r="E48" s="111"/>
      <c r="F48" s="74">
        <f>F49+F50+F51+F52+F53</f>
        <v>0.8057379334860574</v>
      </c>
    </row>
    <row r="49" spans="1:6" s="37" customFormat="1" ht="35.25" customHeight="1">
      <c r="A49" s="38" t="s">
        <v>139</v>
      </c>
      <c r="B49" s="41" t="s">
        <v>141</v>
      </c>
      <c r="C49" s="42" t="s">
        <v>8</v>
      </c>
      <c r="D49" s="43">
        <f>1043.4/E1</f>
        <v>0.41211786081049057</v>
      </c>
      <c r="E49" s="44" t="s">
        <v>117</v>
      </c>
      <c r="F49" s="73">
        <f>(D49*1/12)*118.9/100</f>
        <v>0.04083401137530611</v>
      </c>
    </row>
    <row r="50" spans="1:6" s="37" customFormat="1" ht="23.25" customHeight="1">
      <c r="A50" s="38" t="s">
        <v>140</v>
      </c>
      <c r="B50" s="39" t="s">
        <v>142</v>
      </c>
      <c r="C50" s="40" t="s">
        <v>8</v>
      </c>
      <c r="D50" s="34">
        <f>1182/E1</f>
        <v>0.4668615214471917</v>
      </c>
      <c r="E50" s="44" t="s">
        <v>117</v>
      </c>
      <c r="F50" s="73">
        <f>(D50*1/12)*118.9/100</f>
        <v>0.046258195750059246</v>
      </c>
    </row>
    <row r="51" spans="1:6" s="37" customFormat="1" ht="11.25" customHeight="1">
      <c r="A51" s="38" t="s">
        <v>155</v>
      </c>
      <c r="B51" s="39" t="s">
        <v>156</v>
      </c>
      <c r="C51" s="40" t="s">
        <v>8</v>
      </c>
      <c r="D51" s="34">
        <f>16704/E1</f>
        <v>6.597677541669958</v>
      </c>
      <c r="E51" s="44" t="s">
        <v>117</v>
      </c>
      <c r="F51" s="73">
        <f>(D51*1/12)*118.9/100</f>
        <v>0.6537198830871317</v>
      </c>
    </row>
    <row r="52" spans="1:6" s="37" customFormat="1" ht="11.25" customHeight="1">
      <c r="A52" s="38" t="s">
        <v>155</v>
      </c>
      <c r="B52" s="39" t="s">
        <v>157</v>
      </c>
      <c r="C52" s="40" t="s">
        <v>8</v>
      </c>
      <c r="D52" s="34">
        <f>609/E1</f>
        <v>0.24054032704005054</v>
      </c>
      <c r="E52" s="44" t="s">
        <v>117</v>
      </c>
      <c r="F52" s="73">
        <f>(D52*1/12)*118.9/100</f>
        <v>0.02383353740421834</v>
      </c>
    </row>
    <row r="53" spans="1:6" s="37" customFormat="1" ht="11.25" customHeight="1">
      <c r="A53" s="38" t="s">
        <v>155</v>
      </c>
      <c r="B53" s="39" t="s">
        <v>158</v>
      </c>
      <c r="C53" s="40" t="s">
        <v>8</v>
      </c>
      <c r="D53" s="34">
        <f>1050/E1</f>
        <v>0.4147247017931906</v>
      </c>
      <c r="E53" s="44" t="s">
        <v>117</v>
      </c>
      <c r="F53" s="73">
        <f>(D53*1/12)*118.9/100</f>
        <v>0.041092305869341976</v>
      </c>
    </row>
    <row r="54" spans="1:6" ht="10.5" customHeight="1">
      <c r="A54" s="116" t="s">
        <v>86</v>
      </c>
      <c r="B54" s="122"/>
      <c r="C54" s="122"/>
      <c r="D54" s="122"/>
      <c r="E54" s="123"/>
      <c r="F54" s="35">
        <f>F55+F61+F65+F69+F73+F71+F70</f>
        <v>6.107866936216875</v>
      </c>
    </row>
    <row r="55" spans="1:6" ht="10.5" customHeight="1">
      <c r="A55" s="19">
        <v>23</v>
      </c>
      <c r="B55" s="99" t="s">
        <v>87</v>
      </c>
      <c r="C55" s="100"/>
      <c r="D55" s="100"/>
      <c r="E55" s="121"/>
      <c r="F55" s="35">
        <f>F56+F57+F58</f>
        <v>2.2560040217614103</v>
      </c>
    </row>
    <row r="56" spans="1:6" ht="46.5" customHeight="1">
      <c r="A56" s="10" t="s">
        <v>88</v>
      </c>
      <c r="B56" s="6" t="s">
        <v>89</v>
      </c>
      <c r="C56" s="16" t="s">
        <v>8</v>
      </c>
      <c r="D56" s="8">
        <v>0.20445012057242623</v>
      </c>
      <c r="E56" s="8" t="s">
        <v>124</v>
      </c>
      <c r="F56" s="25">
        <f>(D56*4)*118.9/100</f>
        <v>0.9723647734424593</v>
      </c>
    </row>
    <row r="57" spans="1:6" ht="36" customHeight="1">
      <c r="A57" s="12" t="s">
        <v>90</v>
      </c>
      <c r="B57" s="6" t="s">
        <v>91</v>
      </c>
      <c r="C57" s="16" t="s">
        <v>8</v>
      </c>
      <c r="D57" s="8">
        <v>0.4072588406940106</v>
      </c>
      <c r="E57" s="8" t="s">
        <v>125</v>
      </c>
      <c r="F57" s="25">
        <f>(D57*2)*118.9/100</f>
        <v>0.9684615231703572</v>
      </c>
    </row>
    <row r="58" spans="1:6" ht="47.25" customHeight="1">
      <c r="A58" s="12" t="s">
        <v>92</v>
      </c>
      <c r="B58" s="6" t="s">
        <v>93</v>
      </c>
      <c r="C58" s="16"/>
      <c r="D58" s="8"/>
      <c r="E58" s="107" t="s">
        <v>126</v>
      </c>
      <c r="F58" s="105">
        <f>((D59*4/12)+(D60/12))*118.9/100</f>
        <v>0.315177725148594</v>
      </c>
    </row>
    <row r="59" spans="1:6" ht="9.75" customHeight="1">
      <c r="A59" s="12" t="s">
        <v>94</v>
      </c>
      <c r="B59" s="6" t="s">
        <v>95</v>
      </c>
      <c r="C59" s="16" t="s">
        <v>8</v>
      </c>
      <c r="D59" s="8">
        <v>0.42790788296794574</v>
      </c>
      <c r="E59" s="108"/>
      <c r="F59" s="106"/>
    </row>
    <row r="60" spans="1:6" ht="9.75" customHeight="1">
      <c r="A60" s="20" t="s">
        <v>96</v>
      </c>
      <c r="B60" s="6" t="s">
        <v>97</v>
      </c>
      <c r="C60" s="16" t="s">
        <v>8</v>
      </c>
      <c r="D60" s="8">
        <v>1.4693042980551536</v>
      </c>
      <c r="E60" s="94"/>
      <c r="F60" s="82"/>
    </row>
    <row r="61" spans="1:6" ht="10.5" customHeight="1">
      <c r="A61" s="9">
        <v>24</v>
      </c>
      <c r="B61" s="99" t="s">
        <v>98</v>
      </c>
      <c r="C61" s="104"/>
      <c r="D61" s="104"/>
      <c r="E61" s="101"/>
      <c r="F61" s="35">
        <f>F62+F63+F64</f>
        <v>1.8894315914728401</v>
      </c>
    </row>
    <row r="62" spans="1:6" ht="48" customHeight="1">
      <c r="A62" s="12" t="s">
        <v>99</v>
      </c>
      <c r="B62" s="6" t="s">
        <v>100</v>
      </c>
      <c r="C62" s="16" t="s">
        <v>8</v>
      </c>
      <c r="D62" s="8">
        <v>0.30194799570812086</v>
      </c>
      <c r="E62" s="8" t="s">
        <v>127</v>
      </c>
      <c r="F62" s="25">
        <f>(D62*4)*118.9/100</f>
        <v>1.4360646675878228</v>
      </c>
    </row>
    <row r="63" spans="1:6" ht="21.75" customHeight="1">
      <c r="A63" s="12" t="s">
        <v>101</v>
      </c>
      <c r="B63" s="6" t="s">
        <v>102</v>
      </c>
      <c r="C63" s="16" t="s">
        <v>8</v>
      </c>
      <c r="D63" s="8">
        <v>0.061537184918578486</v>
      </c>
      <c r="E63" s="8" t="s">
        <v>128</v>
      </c>
      <c r="F63" s="25">
        <f>(D63*6)*118.9/100</f>
        <v>0.439006277209139</v>
      </c>
    </row>
    <row r="64" spans="1:6" ht="9.75" customHeight="1">
      <c r="A64" s="12" t="s">
        <v>103</v>
      </c>
      <c r="B64" s="6" t="s">
        <v>104</v>
      </c>
      <c r="C64" s="16" t="s">
        <v>8</v>
      </c>
      <c r="D64" s="8">
        <v>0.0030194799570812075</v>
      </c>
      <c r="E64" s="8" t="s">
        <v>127</v>
      </c>
      <c r="F64" s="25">
        <f>(D64*4)*118.9/100</f>
        <v>0.014360646675878224</v>
      </c>
    </row>
    <row r="65" spans="1:6" ht="10.5" customHeight="1">
      <c r="A65" s="9">
        <v>25</v>
      </c>
      <c r="B65" s="115" t="s">
        <v>105</v>
      </c>
      <c r="C65" s="113"/>
      <c r="D65" s="113"/>
      <c r="E65" s="114"/>
      <c r="F65" s="65">
        <f>F66+F67+F68</f>
        <v>0.7358489353826249</v>
      </c>
    </row>
    <row r="66" spans="1:6" ht="11.25" customHeight="1">
      <c r="A66" s="12" t="s">
        <v>106</v>
      </c>
      <c r="B66" s="6" t="s">
        <v>107</v>
      </c>
      <c r="C66" s="16" t="s">
        <v>8</v>
      </c>
      <c r="D66" s="8">
        <v>0.06623083247193699</v>
      </c>
      <c r="E66" s="8" t="s">
        <v>129</v>
      </c>
      <c r="F66" s="25">
        <f>(D66*8)*118.9/100</f>
        <v>0.6299876784730647</v>
      </c>
    </row>
    <row r="67" spans="1:6" ht="23.25" customHeight="1">
      <c r="A67" s="12" t="s">
        <v>108</v>
      </c>
      <c r="B67" s="6" t="s">
        <v>109</v>
      </c>
      <c r="C67" s="16" t="s">
        <v>8</v>
      </c>
      <c r="D67" s="8">
        <v>0.5024123471395938</v>
      </c>
      <c r="E67" s="23" t="s">
        <v>130</v>
      </c>
      <c r="F67" s="63">
        <f>(D67*2/12)*118.9/100</f>
        <v>0.09956138012482951</v>
      </c>
    </row>
    <row r="68" spans="1:6" ht="21.75" customHeight="1">
      <c r="A68" s="12" t="s">
        <v>110</v>
      </c>
      <c r="B68" s="6" t="s">
        <v>111</v>
      </c>
      <c r="C68" s="16" t="s">
        <v>8</v>
      </c>
      <c r="D68" s="8">
        <v>0.0006623083247193697</v>
      </c>
      <c r="E68" s="8" t="s">
        <v>129</v>
      </c>
      <c r="F68" s="25">
        <f>(D68*8)*118.9/100</f>
        <v>0.0062998767847306444</v>
      </c>
    </row>
    <row r="69" spans="1:6" ht="35.25" customHeight="1">
      <c r="A69" s="9">
        <v>28</v>
      </c>
      <c r="B69" s="21" t="s">
        <v>112</v>
      </c>
      <c r="C69" s="22" t="s">
        <v>71</v>
      </c>
      <c r="D69" s="31">
        <v>0.51</v>
      </c>
      <c r="E69" s="31" t="s">
        <v>131</v>
      </c>
      <c r="F69" s="66">
        <f>(D69)*118.9/100</f>
        <v>0.60639</v>
      </c>
    </row>
    <row r="70" spans="1:6" s="30" customFormat="1" ht="10.5" customHeight="1">
      <c r="A70" s="76"/>
      <c r="B70" s="78" t="s">
        <v>164</v>
      </c>
      <c r="C70" s="79" t="s">
        <v>8</v>
      </c>
      <c r="D70" s="77">
        <v>3.8194368</v>
      </c>
      <c r="E70" s="77" t="s">
        <v>119</v>
      </c>
      <c r="F70" s="80">
        <f>(D70/12)*118.9/100</f>
        <v>0.3784425296000001</v>
      </c>
    </row>
    <row r="71" spans="1:6" s="30" customFormat="1" ht="10.5" customHeight="1">
      <c r="A71" s="87">
        <v>29</v>
      </c>
      <c r="B71" s="89" t="s">
        <v>162</v>
      </c>
      <c r="C71" s="91" t="s">
        <v>8</v>
      </c>
      <c r="D71" s="95">
        <v>0.053322</v>
      </c>
      <c r="E71" s="93" t="s">
        <v>163</v>
      </c>
      <c r="F71" s="81">
        <f>D71*118.9/100</f>
        <v>0.063399858</v>
      </c>
    </row>
    <row r="72" spans="1:6" ht="23.25" customHeight="1">
      <c r="A72" s="88"/>
      <c r="B72" s="90"/>
      <c r="C72" s="92"/>
      <c r="D72" s="94"/>
      <c r="E72" s="94"/>
      <c r="F72" s="82"/>
    </row>
    <row r="73" spans="1:6" ht="9.75" customHeight="1">
      <c r="A73" s="27">
        <v>29</v>
      </c>
      <c r="B73" s="28" t="s">
        <v>133</v>
      </c>
      <c r="C73" s="29" t="s">
        <v>8</v>
      </c>
      <c r="D73" s="18">
        <v>0.15</v>
      </c>
      <c r="E73" s="18" t="s">
        <v>134</v>
      </c>
      <c r="F73" s="67">
        <f>(D73*12/12)*118.9/100</f>
        <v>0.17835</v>
      </c>
    </row>
    <row r="74" spans="1:6" ht="12.75">
      <c r="A74" s="84" t="s">
        <v>137</v>
      </c>
      <c r="B74" s="117"/>
      <c r="C74" s="117"/>
      <c r="D74" s="117"/>
      <c r="E74" s="118"/>
      <c r="F74" s="36">
        <f>F4+F31+F54</f>
        <v>11.537161463166123</v>
      </c>
    </row>
    <row r="75" spans="1:6" ht="25.5">
      <c r="A75" s="47">
        <v>30</v>
      </c>
      <c r="B75" s="48" t="s">
        <v>143</v>
      </c>
      <c r="C75" s="49" t="s">
        <v>8</v>
      </c>
      <c r="D75" s="50">
        <f>0.95-18.9%</f>
        <v>0.761</v>
      </c>
      <c r="E75" s="50" t="s">
        <v>134</v>
      </c>
      <c r="F75" s="68">
        <v>0.95</v>
      </c>
    </row>
    <row r="76" spans="1:6" ht="12.75">
      <c r="A76" s="51">
        <v>31</v>
      </c>
      <c r="B76" s="52" t="s">
        <v>144</v>
      </c>
      <c r="C76" s="53" t="s">
        <v>145</v>
      </c>
      <c r="D76" s="54">
        <f>(F76-18.9%)/20</f>
        <v>0.16405</v>
      </c>
      <c r="E76" s="55" t="s">
        <v>146</v>
      </c>
      <c r="F76" s="69">
        <v>3.47</v>
      </c>
    </row>
    <row r="77" spans="1:6" ht="15">
      <c r="A77" s="119" t="s">
        <v>147</v>
      </c>
      <c r="B77" s="120"/>
      <c r="C77" s="120"/>
      <c r="D77" s="120"/>
      <c r="E77" s="120"/>
      <c r="F77" s="70">
        <f>F74+F75+F76</f>
        <v>15.957161463166123</v>
      </c>
    </row>
  </sheetData>
  <sheetProtection/>
  <mergeCells count="34">
    <mergeCell ref="B23:E23"/>
    <mergeCell ref="B27:E27"/>
    <mergeCell ref="C1:D1"/>
    <mergeCell ref="A2:F2"/>
    <mergeCell ref="A4:E4"/>
    <mergeCell ref="B5:E5"/>
    <mergeCell ref="B7:E7"/>
    <mergeCell ref="B11:E11"/>
    <mergeCell ref="B13:E13"/>
    <mergeCell ref="B15:E15"/>
    <mergeCell ref="B17:E17"/>
    <mergeCell ref="B21:E21"/>
    <mergeCell ref="F58:F60"/>
    <mergeCell ref="B37:E37"/>
    <mergeCell ref="B43:E43"/>
    <mergeCell ref="B46:E46"/>
    <mergeCell ref="B48:E48"/>
    <mergeCell ref="A54:E54"/>
    <mergeCell ref="B55:E55"/>
    <mergeCell ref="E58:E60"/>
    <mergeCell ref="B29:E29"/>
    <mergeCell ref="A31:E31"/>
    <mergeCell ref="B32:E32"/>
    <mergeCell ref="B34:E34"/>
    <mergeCell ref="A71:A72"/>
    <mergeCell ref="B71:B72"/>
    <mergeCell ref="C71:C72"/>
    <mergeCell ref="D71:D72"/>
    <mergeCell ref="E71:E72"/>
    <mergeCell ref="F71:F72"/>
    <mergeCell ref="B61:E61"/>
    <mergeCell ref="B65:E65"/>
    <mergeCell ref="A74:E74"/>
    <mergeCell ref="A77:E77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54">
      <selection activeCell="A68" sqref="A68:IV68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160</v>
      </c>
      <c r="C1" s="98" t="s">
        <v>132</v>
      </c>
      <c r="D1" s="98"/>
      <c r="E1">
        <v>3067.9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F5+F7+F11+F13+F15+F17+F21+F23+F27+F29</f>
        <v>0.8418325203358438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F18+F19+F20</f>
        <v>0.286655432056241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ht="23.25" customHeight="1">
      <c r="A20" s="12" t="s">
        <v>34</v>
      </c>
      <c r="B20" s="6" t="s">
        <v>35</v>
      </c>
      <c r="C20" s="7" t="s">
        <v>8</v>
      </c>
      <c r="D20" s="8">
        <v>2.639140059345766</v>
      </c>
      <c r="E20" s="8" t="s">
        <v>118</v>
      </c>
      <c r="F20" s="25">
        <f>(D20/12)*118.9/100</f>
        <v>0.2614947942135097</v>
      </c>
    </row>
    <row r="21" spans="1:6" ht="11.25" customHeight="1">
      <c r="A21" s="9" t="s">
        <v>36</v>
      </c>
      <c r="B21" s="99" t="s">
        <v>37</v>
      </c>
      <c r="C21" s="100"/>
      <c r="D21" s="100"/>
      <c r="E21" s="101"/>
      <c r="F21" s="56">
        <f>F22</f>
        <v>0.0017227858571469495</v>
      </c>
    </row>
    <row r="22" spans="1:6" ht="35.25" customHeight="1" hidden="1">
      <c r="A22" s="12" t="s">
        <v>38</v>
      </c>
      <c r="B22" s="6" t="s">
        <v>39</v>
      </c>
      <c r="C22" s="7" t="s">
        <v>8</v>
      </c>
      <c r="D22" s="8">
        <v>0.008693620809824809</v>
      </c>
      <c r="E22" s="8" t="s">
        <v>115</v>
      </c>
      <c r="F22" s="57">
        <f>(D22*2/12)*118.9/100</f>
        <v>0.0017227858571469495</v>
      </c>
    </row>
    <row r="23" spans="1:6" ht="10.5" customHeight="1">
      <c r="A23" s="9" t="s">
        <v>40</v>
      </c>
      <c r="B23" s="99" t="s">
        <v>41</v>
      </c>
      <c r="C23" s="100"/>
      <c r="D23" s="100"/>
      <c r="E23" s="101"/>
      <c r="F23" s="35">
        <f>F24+F25+F26</f>
        <v>0.09092834321238594</v>
      </c>
    </row>
    <row r="24" spans="1:6" ht="35.25" customHeight="1">
      <c r="A24" s="12" t="s">
        <v>42</v>
      </c>
      <c r="B24" s="6" t="s">
        <v>43</v>
      </c>
      <c r="C24" s="7" t="s">
        <v>8</v>
      </c>
      <c r="D24" s="8">
        <v>0.15294927369619166</v>
      </c>
      <c r="E24" s="8" t="s">
        <v>115</v>
      </c>
      <c r="F24" s="25">
        <f>(D24*2/12)*118.9/100</f>
        <v>0.03030944773746198</v>
      </c>
    </row>
    <row r="25" spans="1:6" ht="36" customHeight="1">
      <c r="A25" s="12" t="s">
        <v>44</v>
      </c>
      <c r="B25" s="6" t="s">
        <v>45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5.25" customHeight="1">
      <c r="A26" s="12" t="s">
        <v>46</v>
      </c>
      <c r="B26" s="6" t="s">
        <v>47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9.75" customHeight="1">
      <c r="A27" s="9" t="s">
        <v>48</v>
      </c>
      <c r="B27" s="99" t="s">
        <v>49</v>
      </c>
      <c r="C27" s="100"/>
      <c r="D27" s="100"/>
      <c r="E27" s="101"/>
      <c r="F27" s="35">
        <f>F28</f>
        <v>0.20905829672408602</v>
      </c>
    </row>
    <row r="28" spans="1:6" ht="24" customHeight="1" hidden="1">
      <c r="A28" s="12" t="s">
        <v>50</v>
      </c>
      <c r="B28" s="6" t="s">
        <v>51</v>
      </c>
      <c r="C28" s="16" t="s">
        <v>8</v>
      </c>
      <c r="D28" s="8">
        <v>1.0549619683301228</v>
      </c>
      <c r="E28" s="8" t="s">
        <v>115</v>
      </c>
      <c r="F28" s="25">
        <f>(D28*2/12)*118.9/100</f>
        <v>0.20905829672408602</v>
      </c>
    </row>
    <row r="29" spans="1:6" ht="23.25" customHeight="1">
      <c r="A29" s="9" t="s">
        <v>52</v>
      </c>
      <c r="B29" s="99" t="s">
        <v>53</v>
      </c>
      <c r="C29" s="104"/>
      <c r="D29" s="104"/>
      <c r="E29" s="101"/>
      <c r="F29" s="35">
        <f>F30</f>
        <v>0.035699956050144525</v>
      </c>
    </row>
    <row r="30" spans="1:6" ht="47.25" customHeight="1" hidden="1">
      <c r="A30" s="12" t="s">
        <v>54</v>
      </c>
      <c r="B30" s="6" t="s">
        <v>55</v>
      </c>
      <c r="C30" s="16" t="s">
        <v>8</v>
      </c>
      <c r="D30" s="8">
        <v>0.18015116593849215</v>
      </c>
      <c r="E30" s="8" t="s">
        <v>115</v>
      </c>
      <c r="F30" s="25">
        <f>(D30*2/12)*118.9/100</f>
        <v>0.035699956050144525</v>
      </c>
    </row>
    <row r="31" spans="1:6" ht="23.25" customHeight="1">
      <c r="A31" s="112" t="s">
        <v>56</v>
      </c>
      <c r="B31" s="113"/>
      <c r="C31" s="113"/>
      <c r="D31" s="113"/>
      <c r="E31" s="114"/>
      <c r="F31" s="35">
        <f>F32+F34+F37+F43+F46</f>
        <v>3.7817240731273474</v>
      </c>
    </row>
    <row r="32" spans="1:6" ht="11.25" customHeight="1">
      <c r="A32" s="9" t="s">
        <v>57</v>
      </c>
      <c r="B32" s="99" t="s">
        <v>58</v>
      </c>
      <c r="C32" s="104"/>
      <c r="D32" s="104"/>
      <c r="E32" s="101"/>
      <c r="F32" s="35">
        <f>F33</f>
        <v>0.060965396042108336</v>
      </c>
    </row>
    <row r="33" spans="1:6" ht="22.5" customHeight="1">
      <c r="A33" s="12" t="s">
        <v>59</v>
      </c>
      <c r="B33" s="6" t="s">
        <v>60</v>
      </c>
      <c r="C33" s="16" t="s">
        <v>8</v>
      </c>
      <c r="D33" s="17">
        <v>0.3076470784294785</v>
      </c>
      <c r="E33" s="17" t="s">
        <v>115</v>
      </c>
      <c r="F33" s="62">
        <f>(D33*2/12)*118.9/100</f>
        <v>0.060965396042108336</v>
      </c>
    </row>
    <row r="34" spans="1:6" ht="23.25" customHeight="1">
      <c r="A34" s="9">
        <v>17</v>
      </c>
      <c r="B34" s="99" t="s">
        <v>61</v>
      </c>
      <c r="C34" s="104"/>
      <c r="D34" s="104"/>
      <c r="E34" s="101"/>
      <c r="F34" s="35">
        <f>F35+F36</f>
        <v>0.43596936412768494</v>
      </c>
    </row>
    <row r="35" spans="1:6" ht="33.75" customHeight="1">
      <c r="A35" s="12" t="s">
        <v>62</v>
      </c>
      <c r="B35" s="6" t="s">
        <v>63</v>
      </c>
      <c r="C35" s="16" t="s">
        <v>8</v>
      </c>
      <c r="D35" s="8">
        <v>0.07434067423647617</v>
      </c>
      <c r="E35" s="23" t="s">
        <v>120</v>
      </c>
      <c r="F35" s="63">
        <f>(D35*2/12)*118.9/100</f>
        <v>0.014731843611195028</v>
      </c>
    </row>
    <row r="36" spans="1:6" ht="60.75" customHeight="1">
      <c r="A36" s="12" t="s">
        <v>64</v>
      </c>
      <c r="B36" s="13" t="s">
        <v>65</v>
      </c>
      <c r="C36" s="16" t="s">
        <v>8</v>
      </c>
      <c r="D36" s="8">
        <v>2.1256729378460384</v>
      </c>
      <c r="E36" s="23" t="s">
        <v>121</v>
      </c>
      <c r="F36" s="63">
        <f>(D36*2/12)*118.9/100</f>
        <v>0.42123752051648994</v>
      </c>
    </row>
    <row r="37" spans="1:6" ht="22.5" customHeight="1">
      <c r="A37" s="9">
        <v>18</v>
      </c>
      <c r="B37" s="99" t="s">
        <v>66</v>
      </c>
      <c r="C37" s="104"/>
      <c r="D37" s="104"/>
      <c r="E37" s="101"/>
      <c r="F37" s="35">
        <f>F38+F39+F40+F41+F42</f>
        <v>0.7665905426495656</v>
      </c>
    </row>
    <row r="38" spans="1:6" ht="48" customHeight="1">
      <c r="A38" s="12" t="s">
        <v>67</v>
      </c>
      <c r="B38" s="6" t="s">
        <v>68</v>
      </c>
      <c r="C38" s="16" t="s">
        <v>8</v>
      </c>
      <c r="D38" s="8">
        <v>2.858887522616693</v>
      </c>
      <c r="E38" s="23" t="s">
        <v>122</v>
      </c>
      <c r="F38" s="63">
        <f>(D38/12)*118.9/100</f>
        <v>0.2832681053659374</v>
      </c>
    </row>
    <row r="39" spans="1:6" ht="48" customHeight="1">
      <c r="A39" s="12" t="s">
        <v>69</v>
      </c>
      <c r="B39" s="6" t="s">
        <v>70</v>
      </c>
      <c r="C39" s="16" t="s">
        <v>71</v>
      </c>
      <c r="D39" s="18">
        <v>1.45</v>
      </c>
      <c r="E39" s="24" t="s">
        <v>123</v>
      </c>
      <c r="F39" s="64">
        <f>(D39*2/12)*118.9/100</f>
        <v>0.28734166666666666</v>
      </c>
    </row>
    <row r="40" spans="1:6" ht="22.5" customHeight="1">
      <c r="A40" s="12" t="s">
        <v>72</v>
      </c>
      <c r="B40" s="6" t="s">
        <v>73</v>
      </c>
      <c r="C40" s="16" t="s">
        <v>8</v>
      </c>
      <c r="D40" s="8">
        <v>0.47103448735306264</v>
      </c>
      <c r="E40" s="8" t="s">
        <v>115</v>
      </c>
      <c r="F40" s="25">
        <f>(D40*2/12)*118.9/100</f>
        <v>0.09334333424379858</v>
      </c>
    </row>
    <row r="41" spans="1:6" ht="34.5" customHeight="1">
      <c r="A41" s="12" t="s">
        <v>74</v>
      </c>
      <c r="B41" s="6" t="s">
        <v>75</v>
      </c>
      <c r="C41" s="16" t="s">
        <v>8</v>
      </c>
      <c r="D41" s="8">
        <v>0.025053068987955278</v>
      </c>
      <c r="E41" s="8" t="s">
        <v>115</v>
      </c>
      <c r="F41" s="57">
        <f>(D41*2/12)*118.9/100</f>
        <v>0.004964683171113138</v>
      </c>
    </row>
    <row r="42" spans="1:6" ht="33.75" customHeight="1">
      <c r="A42" s="12" t="s">
        <v>76</v>
      </c>
      <c r="B42" s="6" t="s">
        <v>77</v>
      </c>
      <c r="C42" s="16" t="s">
        <v>8</v>
      </c>
      <c r="D42" s="8">
        <v>0.4928818496318751</v>
      </c>
      <c r="E42" s="8" t="s">
        <v>115</v>
      </c>
      <c r="F42" s="25">
        <f>(D42*2/12)*118.9/100</f>
        <v>0.09767275320204993</v>
      </c>
    </row>
    <row r="43" spans="1:6" ht="23.25" customHeight="1">
      <c r="A43" s="9">
        <v>19</v>
      </c>
      <c r="B43" s="99" t="s">
        <v>78</v>
      </c>
      <c r="C43" s="104"/>
      <c r="D43" s="104"/>
      <c r="E43" s="101"/>
      <c r="F43" s="35">
        <f>F44+F45</f>
        <v>2.078965156286327</v>
      </c>
    </row>
    <row r="44" spans="1:6" ht="33.75" customHeight="1">
      <c r="A44" s="12" t="s">
        <v>79</v>
      </c>
      <c r="B44" s="6" t="s">
        <v>80</v>
      </c>
      <c r="C44" s="16" t="s">
        <v>8</v>
      </c>
      <c r="D44" s="17">
        <v>10.490993219274989</v>
      </c>
      <c r="E44" s="17" t="s">
        <v>117</v>
      </c>
      <c r="F44" s="62">
        <f>(D44/12)*118.9/100</f>
        <v>1.0394825781431636</v>
      </c>
    </row>
    <row r="45" spans="1:6" ht="11.25" customHeight="1">
      <c r="A45" s="12" t="s">
        <v>81</v>
      </c>
      <c r="B45" s="6" t="s">
        <v>82</v>
      </c>
      <c r="C45" s="16" t="s">
        <v>8</v>
      </c>
      <c r="D45" s="17">
        <v>10.490993219274989</v>
      </c>
      <c r="E45" s="17" t="s">
        <v>119</v>
      </c>
      <c r="F45" s="62">
        <f>(D45/12)*118.9/100</f>
        <v>1.0394825781431636</v>
      </c>
    </row>
    <row r="46" spans="1:6" ht="23.25" customHeight="1">
      <c r="A46" s="9">
        <v>20</v>
      </c>
      <c r="B46" s="99" t="s">
        <v>83</v>
      </c>
      <c r="C46" s="104"/>
      <c r="D46" s="104"/>
      <c r="E46" s="101"/>
      <c r="F46" s="35">
        <f>F47</f>
        <v>0.43923361402166117</v>
      </c>
    </row>
    <row r="47" spans="1:6" ht="46.5" customHeight="1" hidden="1">
      <c r="A47" s="12" t="s">
        <v>84</v>
      </c>
      <c r="B47" s="6" t="s">
        <v>85</v>
      </c>
      <c r="C47" s="16" t="s">
        <v>8</v>
      </c>
      <c r="D47" s="8">
        <v>2.216485857132016</v>
      </c>
      <c r="E47" s="8" t="s">
        <v>115</v>
      </c>
      <c r="F47" s="25">
        <f>(D47*2/12)*118.9/100</f>
        <v>0.43923361402166117</v>
      </c>
    </row>
    <row r="48" spans="1:6" ht="10.5" customHeight="1">
      <c r="A48" s="116" t="s">
        <v>86</v>
      </c>
      <c r="B48" s="122"/>
      <c r="C48" s="122"/>
      <c r="D48" s="122"/>
      <c r="E48" s="123"/>
      <c r="F48" s="35">
        <f>F49+F55+F59+F63+F66+F64</f>
        <v>5.7589460876168745</v>
      </c>
    </row>
    <row r="49" spans="1:6" ht="10.5" customHeight="1">
      <c r="A49" s="19">
        <v>23</v>
      </c>
      <c r="B49" s="99" t="s">
        <v>87</v>
      </c>
      <c r="C49" s="100"/>
      <c r="D49" s="100"/>
      <c r="E49" s="121"/>
      <c r="F49" s="35">
        <f>F50+F51+F52</f>
        <v>2.2560040217614103</v>
      </c>
    </row>
    <row r="50" spans="1:6" ht="46.5" customHeight="1">
      <c r="A50" s="10" t="s">
        <v>88</v>
      </c>
      <c r="B50" s="6" t="s">
        <v>89</v>
      </c>
      <c r="C50" s="16" t="s">
        <v>8</v>
      </c>
      <c r="D50" s="8">
        <v>0.20445012057242623</v>
      </c>
      <c r="E50" s="8" t="s">
        <v>124</v>
      </c>
      <c r="F50" s="25">
        <f>(D50*4)*118.9/100</f>
        <v>0.9723647734424593</v>
      </c>
    </row>
    <row r="51" spans="1:6" ht="36" customHeight="1">
      <c r="A51" s="12" t="s">
        <v>90</v>
      </c>
      <c r="B51" s="6" t="s">
        <v>91</v>
      </c>
      <c r="C51" s="16" t="s">
        <v>8</v>
      </c>
      <c r="D51" s="8">
        <v>0.4072588406940106</v>
      </c>
      <c r="E51" s="8" t="s">
        <v>125</v>
      </c>
      <c r="F51" s="25">
        <f>(D51*2)*118.9/100</f>
        <v>0.9684615231703572</v>
      </c>
    </row>
    <row r="52" spans="1:6" ht="47.25" customHeight="1">
      <c r="A52" s="12" t="s">
        <v>92</v>
      </c>
      <c r="B52" s="6" t="s">
        <v>93</v>
      </c>
      <c r="C52" s="16"/>
      <c r="D52" s="8"/>
      <c r="E52" s="107" t="s">
        <v>126</v>
      </c>
      <c r="F52" s="105">
        <f>((D53*4/12)+(D54/12))*118.9/100</f>
        <v>0.315177725148594</v>
      </c>
    </row>
    <row r="53" spans="1:6" ht="9.75" customHeight="1">
      <c r="A53" s="12" t="s">
        <v>94</v>
      </c>
      <c r="B53" s="6" t="s">
        <v>95</v>
      </c>
      <c r="C53" s="16" t="s">
        <v>8</v>
      </c>
      <c r="D53" s="8">
        <v>0.42790788296794574</v>
      </c>
      <c r="E53" s="108"/>
      <c r="F53" s="106"/>
    </row>
    <row r="54" spans="1:6" ht="9.75" customHeight="1">
      <c r="A54" s="20" t="s">
        <v>96</v>
      </c>
      <c r="B54" s="6" t="s">
        <v>97</v>
      </c>
      <c r="C54" s="16" t="s">
        <v>8</v>
      </c>
      <c r="D54" s="8">
        <v>1.4693042980551536</v>
      </c>
      <c r="E54" s="94"/>
      <c r="F54" s="82"/>
    </row>
    <row r="55" spans="1:6" ht="10.5" customHeight="1">
      <c r="A55" s="9">
        <v>24</v>
      </c>
      <c r="B55" s="99" t="s">
        <v>98</v>
      </c>
      <c r="C55" s="104"/>
      <c r="D55" s="104"/>
      <c r="E55" s="101"/>
      <c r="F55" s="35">
        <f>F56+F57+F58</f>
        <v>1.8894315914728401</v>
      </c>
    </row>
    <row r="56" spans="1:6" ht="48" customHeight="1">
      <c r="A56" s="12" t="s">
        <v>99</v>
      </c>
      <c r="B56" s="6" t="s">
        <v>100</v>
      </c>
      <c r="C56" s="16" t="s">
        <v>8</v>
      </c>
      <c r="D56" s="8">
        <v>0.30194799570812086</v>
      </c>
      <c r="E56" s="8" t="s">
        <v>127</v>
      </c>
      <c r="F56" s="25">
        <f>(D56*4)*118.9/100</f>
        <v>1.4360646675878228</v>
      </c>
    </row>
    <row r="57" spans="1:6" ht="21.75" customHeight="1">
      <c r="A57" s="12" t="s">
        <v>101</v>
      </c>
      <c r="B57" s="6" t="s">
        <v>102</v>
      </c>
      <c r="C57" s="16" t="s">
        <v>8</v>
      </c>
      <c r="D57" s="8">
        <v>0.061537184918578486</v>
      </c>
      <c r="E57" s="8" t="s">
        <v>128</v>
      </c>
      <c r="F57" s="25">
        <f>(D57*6)*118.9/100</f>
        <v>0.439006277209139</v>
      </c>
    </row>
    <row r="58" spans="1:6" ht="9.75" customHeight="1">
      <c r="A58" s="12" t="s">
        <v>103</v>
      </c>
      <c r="B58" s="6" t="s">
        <v>104</v>
      </c>
      <c r="C58" s="16" t="s">
        <v>8</v>
      </c>
      <c r="D58" s="8">
        <v>0.0030194799570812075</v>
      </c>
      <c r="E58" s="8" t="s">
        <v>127</v>
      </c>
      <c r="F58" s="25">
        <f>(D58*4)*118.9/100</f>
        <v>0.014360646675878224</v>
      </c>
    </row>
    <row r="59" spans="1:6" ht="10.5" customHeight="1">
      <c r="A59" s="9">
        <v>25</v>
      </c>
      <c r="B59" s="115" t="s">
        <v>105</v>
      </c>
      <c r="C59" s="113"/>
      <c r="D59" s="113"/>
      <c r="E59" s="114"/>
      <c r="F59" s="65">
        <f>F60+F61+F62</f>
        <v>0.7358489353826249</v>
      </c>
    </row>
    <row r="60" spans="1:6" ht="11.25" customHeight="1">
      <c r="A60" s="12" t="s">
        <v>106</v>
      </c>
      <c r="B60" s="6" t="s">
        <v>107</v>
      </c>
      <c r="C60" s="16" t="s">
        <v>8</v>
      </c>
      <c r="D60" s="8">
        <v>0.06623083247193699</v>
      </c>
      <c r="E60" s="8" t="s">
        <v>129</v>
      </c>
      <c r="F60" s="25">
        <f>(D60*8)*118.9/100</f>
        <v>0.6299876784730647</v>
      </c>
    </row>
    <row r="61" spans="1:6" ht="23.25" customHeight="1">
      <c r="A61" s="12" t="s">
        <v>108</v>
      </c>
      <c r="B61" s="6" t="s">
        <v>109</v>
      </c>
      <c r="C61" s="16" t="s">
        <v>8</v>
      </c>
      <c r="D61" s="8">
        <v>0.5024123471395938</v>
      </c>
      <c r="E61" s="23" t="s">
        <v>130</v>
      </c>
      <c r="F61" s="63">
        <f>(D61*2/12)*118.9/100</f>
        <v>0.09956138012482951</v>
      </c>
    </row>
    <row r="62" spans="1:6" ht="21.75" customHeight="1">
      <c r="A62" s="12" t="s">
        <v>110</v>
      </c>
      <c r="B62" s="6" t="s">
        <v>111</v>
      </c>
      <c r="C62" s="16" t="s">
        <v>8</v>
      </c>
      <c r="D62" s="8">
        <v>0.0006623083247193697</v>
      </c>
      <c r="E62" s="8" t="s">
        <v>129</v>
      </c>
      <c r="F62" s="25">
        <f>(D62*8)*118.9/100</f>
        <v>0.0062998767847306444</v>
      </c>
    </row>
    <row r="63" spans="1:6" ht="35.25" customHeight="1">
      <c r="A63" s="9">
        <v>28</v>
      </c>
      <c r="B63" s="21" t="s">
        <v>112</v>
      </c>
      <c r="C63" s="22" t="s">
        <v>71</v>
      </c>
      <c r="D63" s="31">
        <v>0.51</v>
      </c>
      <c r="E63" s="31" t="s">
        <v>131</v>
      </c>
      <c r="F63" s="66">
        <f>(D63)*118.9/100</f>
        <v>0.60639</v>
      </c>
    </row>
    <row r="64" spans="1:6" s="30" customFormat="1" ht="10.5" customHeight="1">
      <c r="A64" s="87">
        <v>29</v>
      </c>
      <c r="B64" s="89" t="s">
        <v>162</v>
      </c>
      <c r="C64" s="91" t="s">
        <v>8</v>
      </c>
      <c r="D64" s="95">
        <v>0.078151</v>
      </c>
      <c r="E64" s="93" t="s">
        <v>163</v>
      </c>
      <c r="F64" s="81">
        <f>D64*118.9/100</f>
        <v>0.09292153900000001</v>
      </c>
    </row>
    <row r="65" spans="1:6" s="30" customFormat="1" ht="10.5" customHeight="1">
      <c r="A65" s="88"/>
      <c r="B65" s="90"/>
      <c r="C65" s="92"/>
      <c r="D65" s="94"/>
      <c r="E65" s="94"/>
      <c r="F65" s="82"/>
    </row>
    <row r="66" spans="1:6" ht="9.75" customHeight="1">
      <c r="A66" s="27">
        <v>29</v>
      </c>
      <c r="B66" s="28" t="s">
        <v>133</v>
      </c>
      <c r="C66" s="29" t="s">
        <v>8</v>
      </c>
      <c r="D66" s="18">
        <v>0.15</v>
      </c>
      <c r="E66" s="18" t="s">
        <v>134</v>
      </c>
      <c r="F66" s="75">
        <f>(D66*12/12)*118.9/100</f>
        <v>0.17835</v>
      </c>
    </row>
    <row r="67" spans="1:6" ht="12.75">
      <c r="A67" s="84" t="s">
        <v>137</v>
      </c>
      <c r="B67" s="117"/>
      <c r="C67" s="117"/>
      <c r="D67" s="117"/>
      <c r="E67" s="118"/>
      <c r="F67" s="36">
        <f>F4+F31+F48</f>
        <v>10.382502681080066</v>
      </c>
    </row>
    <row r="68" spans="1:6" ht="25.5">
      <c r="A68" s="47">
        <v>30</v>
      </c>
      <c r="B68" s="48" t="s">
        <v>143</v>
      </c>
      <c r="C68" s="49" t="s">
        <v>8</v>
      </c>
      <c r="D68" s="50">
        <f>0.95-18.9%</f>
        <v>0.761</v>
      </c>
      <c r="E68" s="50" t="s">
        <v>134</v>
      </c>
      <c r="F68" s="68">
        <v>0.95</v>
      </c>
    </row>
    <row r="69" spans="1:6" ht="12.75">
      <c r="A69" s="51">
        <v>31</v>
      </c>
      <c r="B69" s="52" t="s">
        <v>144</v>
      </c>
      <c r="C69" s="53" t="s">
        <v>145</v>
      </c>
      <c r="D69" s="54">
        <f>(F69-18.9%)/20</f>
        <v>0.17304999999999998</v>
      </c>
      <c r="E69" s="55" t="s">
        <v>146</v>
      </c>
      <c r="F69" s="69">
        <v>3.65</v>
      </c>
    </row>
    <row r="70" spans="1:6" ht="15">
      <c r="A70" s="119" t="s">
        <v>147</v>
      </c>
      <c r="B70" s="120"/>
      <c r="C70" s="120"/>
      <c r="D70" s="120"/>
      <c r="E70" s="120"/>
      <c r="F70" s="70">
        <f>F67+F69+F68</f>
        <v>14.982502681080065</v>
      </c>
    </row>
  </sheetData>
  <sheetProtection/>
  <mergeCells count="33">
    <mergeCell ref="B13:E13"/>
    <mergeCell ref="B15:E15"/>
    <mergeCell ref="B17:E17"/>
    <mergeCell ref="C1:D1"/>
    <mergeCell ref="A2:F2"/>
    <mergeCell ref="A4:E4"/>
    <mergeCell ref="B5:E5"/>
    <mergeCell ref="B7:E7"/>
    <mergeCell ref="B11:E11"/>
    <mergeCell ref="B21:E21"/>
    <mergeCell ref="F52:F54"/>
    <mergeCell ref="B37:E37"/>
    <mergeCell ref="B43:E43"/>
    <mergeCell ref="B46:E46"/>
    <mergeCell ref="A48:E48"/>
    <mergeCell ref="B49:E49"/>
    <mergeCell ref="E52:E54"/>
    <mergeCell ref="B23:E23"/>
    <mergeCell ref="B27:E27"/>
    <mergeCell ref="B29:E29"/>
    <mergeCell ref="A31:E31"/>
    <mergeCell ref="B32:E32"/>
    <mergeCell ref="B34:E34"/>
    <mergeCell ref="A64:A65"/>
    <mergeCell ref="B64:B65"/>
    <mergeCell ref="C64:C65"/>
    <mergeCell ref="D64:D65"/>
    <mergeCell ref="E64:E65"/>
    <mergeCell ref="F64:F65"/>
    <mergeCell ref="B55:E55"/>
    <mergeCell ref="B59:E59"/>
    <mergeCell ref="A67:E67"/>
    <mergeCell ref="A70:E70"/>
  </mergeCells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57">
      <selection activeCell="F71" sqref="F71"/>
    </sheetView>
  </sheetViews>
  <sheetFormatPr defaultColWidth="9.140625" defaultRowHeight="12.75"/>
  <cols>
    <col min="1" max="1" width="4.00390625" style="0" customWidth="1"/>
    <col min="2" max="2" width="59.7109375" style="0" customWidth="1"/>
    <col min="3" max="3" width="7.28125" style="0" customWidth="1"/>
    <col min="4" max="4" width="14.140625" style="0" customWidth="1"/>
    <col min="5" max="5" width="12.421875" style="0" customWidth="1"/>
    <col min="6" max="6" width="8.421875" style="0" customWidth="1"/>
  </cols>
  <sheetData>
    <row r="1" spans="1:5" ht="12.75">
      <c r="A1" s="1"/>
      <c r="B1" s="2" t="s">
        <v>161</v>
      </c>
      <c r="C1" s="98" t="s">
        <v>132</v>
      </c>
      <c r="D1" s="98"/>
      <c r="E1">
        <v>2869.82</v>
      </c>
    </row>
    <row r="2" spans="1:6" ht="30.75" customHeight="1">
      <c r="A2" s="96" t="s">
        <v>113</v>
      </c>
      <c r="B2" s="96"/>
      <c r="C2" s="96"/>
      <c r="D2" s="96"/>
      <c r="E2" s="97"/>
      <c r="F2" s="97"/>
    </row>
    <row r="3" spans="1:6" ht="62.25" customHeight="1">
      <c r="A3" s="3"/>
      <c r="B3" s="3" t="s">
        <v>0</v>
      </c>
      <c r="C3" s="3" t="s">
        <v>1</v>
      </c>
      <c r="D3" s="33" t="s">
        <v>2</v>
      </c>
      <c r="E3" s="33" t="s">
        <v>114</v>
      </c>
      <c r="F3" s="4" t="s">
        <v>135</v>
      </c>
    </row>
    <row r="4" spans="1:6" ht="36" customHeight="1">
      <c r="A4" s="102" t="s">
        <v>3</v>
      </c>
      <c r="B4" s="103"/>
      <c r="C4" s="103"/>
      <c r="D4" s="103"/>
      <c r="E4" s="103"/>
      <c r="F4" s="35">
        <f>F5+F7+F11+F13+F15+F17+F21+F23+F27+F29</f>
        <v>0.8418325203358438</v>
      </c>
    </row>
    <row r="5" spans="1:6" ht="10.5" customHeight="1">
      <c r="A5" s="32" t="s">
        <v>4</v>
      </c>
      <c r="B5" s="99" t="s">
        <v>5</v>
      </c>
      <c r="C5" s="104"/>
      <c r="D5" s="104"/>
      <c r="E5" s="101"/>
      <c r="F5" s="72">
        <f>F6</f>
        <v>0.0030127897503778047</v>
      </c>
    </row>
    <row r="6" spans="1:6" ht="10.5" customHeight="1">
      <c r="A6" s="5" t="s">
        <v>6</v>
      </c>
      <c r="B6" s="6" t="s">
        <v>7</v>
      </c>
      <c r="C6" s="7" t="s">
        <v>8</v>
      </c>
      <c r="D6" s="8">
        <v>0.015203312449341316</v>
      </c>
      <c r="E6" s="8" t="s">
        <v>115</v>
      </c>
      <c r="F6" s="57">
        <f>(D6*2/12)*118.9/100</f>
        <v>0.0030127897503778047</v>
      </c>
    </row>
    <row r="7" spans="1:6" ht="10.5" customHeight="1">
      <c r="A7" s="9" t="s">
        <v>9</v>
      </c>
      <c r="B7" s="99" t="s">
        <v>10</v>
      </c>
      <c r="C7" s="100"/>
      <c r="D7" s="100"/>
      <c r="E7" s="101"/>
      <c r="F7" s="35">
        <f>F8+F9+F10</f>
        <v>0.1427964953373526</v>
      </c>
    </row>
    <row r="8" spans="1:6" ht="22.5" customHeight="1">
      <c r="A8" s="12" t="s">
        <v>11</v>
      </c>
      <c r="B8" s="6" t="s">
        <v>12</v>
      </c>
      <c r="C8" s="7" t="s">
        <v>8</v>
      </c>
      <c r="D8" s="11">
        <v>0.015197431653814231</v>
      </c>
      <c r="E8" s="11" t="s">
        <v>115</v>
      </c>
      <c r="F8" s="58">
        <f>(D8*2/12)*118.9/100</f>
        <v>0.003011624372730853</v>
      </c>
    </row>
    <row r="9" spans="1:6" ht="48.75" customHeight="1">
      <c r="A9" s="12" t="s">
        <v>11</v>
      </c>
      <c r="B9" s="6" t="s">
        <v>13</v>
      </c>
      <c r="C9" s="7" t="s">
        <v>8</v>
      </c>
      <c r="D9" s="8">
        <v>1.2341822230716701</v>
      </c>
      <c r="E9" s="23" t="s">
        <v>116</v>
      </c>
      <c r="F9" s="59">
        <f>(D9/12)*118.9/100</f>
        <v>0.12228688860268465</v>
      </c>
    </row>
    <row r="10" spans="1:7" ht="23.25" customHeight="1">
      <c r="A10" s="12" t="s">
        <v>14</v>
      </c>
      <c r="B10" s="6" t="s">
        <v>15</v>
      </c>
      <c r="C10" s="7" t="s">
        <v>8</v>
      </c>
      <c r="D10" s="8">
        <v>0.17659864452754037</v>
      </c>
      <c r="E10" s="8" t="s">
        <v>117</v>
      </c>
      <c r="F10" s="59">
        <f>(D10/12)*118.9/100</f>
        <v>0.017497982361937125</v>
      </c>
      <c r="G10" s="26"/>
    </row>
    <row r="11" spans="1:6" ht="10.5" customHeight="1">
      <c r="A11" s="9" t="s">
        <v>16</v>
      </c>
      <c r="B11" s="99" t="s">
        <v>17</v>
      </c>
      <c r="C11" s="100"/>
      <c r="D11" s="100"/>
      <c r="E11" s="101"/>
      <c r="F11" s="35">
        <f>F12</f>
        <v>0.037497811590369065</v>
      </c>
    </row>
    <row r="12" spans="1:6" ht="60" customHeight="1">
      <c r="A12" s="12" t="s">
        <v>18</v>
      </c>
      <c r="B12" s="13" t="s">
        <v>19</v>
      </c>
      <c r="C12" s="7" t="s">
        <v>8</v>
      </c>
      <c r="D12" s="14">
        <v>0.18922360768899443</v>
      </c>
      <c r="E12" s="14" t="s">
        <v>115</v>
      </c>
      <c r="F12" s="60">
        <f>(D12*2/12)*118.9/100</f>
        <v>0.037497811590369065</v>
      </c>
    </row>
    <row r="13" spans="1:6" ht="22.5" customHeight="1">
      <c r="A13" s="9" t="s">
        <v>20</v>
      </c>
      <c r="B13" s="99" t="s">
        <v>21</v>
      </c>
      <c r="C13" s="100"/>
      <c r="D13" s="100"/>
      <c r="E13" s="101"/>
      <c r="F13" s="35">
        <f>F14</f>
        <v>0.0193803493874395</v>
      </c>
    </row>
    <row r="14" spans="1:6" ht="35.25" customHeight="1">
      <c r="A14" s="12" t="s">
        <v>22</v>
      </c>
      <c r="B14" s="13" t="s">
        <v>23</v>
      </c>
      <c r="C14" s="7" t="s">
        <v>8</v>
      </c>
      <c r="D14" s="14">
        <v>0.09779823071878636</v>
      </c>
      <c r="E14" s="14" t="s">
        <v>115</v>
      </c>
      <c r="F14" s="60">
        <f>(D14*2/12)*118.9/100</f>
        <v>0.0193803493874395</v>
      </c>
    </row>
    <row r="15" spans="1:6" ht="23.25" customHeight="1">
      <c r="A15" s="9" t="s">
        <v>24</v>
      </c>
      <c r="B15" s="99" t="s">
        <v>25</v>
      </c>
      <c r="C15" s="100"/>
      <c r="D15" s="100"/>
      <c r="E15" s="101"/>
      <c r="F15" s="35">
        <f>F16</f>
        <v>0.015080260370300405</v>
      </c>
    </row>
    <row r="16" spans="1:6" ht="36" customHeight="1" hidden="1">
      <c r="A16" s="12" t="s">
        <v>26</v>
      </c>
      <c r="B16" s="6" t="s">
        <v>27</v>
      </c>
      <c r="C16" s="7" t="s">
        <v>8</v>
      </c>
      <c r="D16" s="14">
        <v>0.07609887487115427</v>
      </c>
      <c r="E16" s="14" t="s">
        <v>115</v>
      </c>
      <c r="F16" s="60">
        <f>(D16*2/12)*118.9/100</f>
        <v>0.015080260370300405</v>
      </c>
    </row>
    <row r="17" spans="1:6" ht="12.75">
      <c r="A17" s="9" t="s">
        <v>28</v>
      </c>
      <c r="B17" s="99" t="s">
        <v>29</v>
      </c>
      <c r="C17" s="100"/>
      <c r="D17" s="100"/>
      <c r="E17" s="101"/>
      <c r="F17" s="35">
        <f>F18+F19+F20</f>
        <v>0.286655432056241</v>
      </c>
    </row>
    <row r="18" spans="1:6" ht="11.25" customHeight="1">
      <c r="A18" s="12" t="s">
        <v>30</v>
      </c>
      <c r="B18" s="6" t="s">
        <v>31</v>
      </c>
      <c r="C18" s="7" t="s">
        <v>8</v>
      </c>
      <c r="D18" s="8">
        <v>0.06348352693708491</v>
      </c>
      <c r="E18" s="8" t="s">
        <v>115</v>
      </c>
      <c r="F18" s="25">
        <f>(D18*2/12)*118.9/100</f>
        <v>0.012580318921365661</v>
      </c>
    </row>
    <row r="19" spans="1:6" ht="73.5" customHeight="1">
      <c r="A19" s="12" t="s">
        <v>32</v>
      </c>
      <c r="B19" s="15" t="s">
        <v>33</v>
      </c>
      <c r="C19" s="7" t="s">
        <v>8</v>
      </c>
      <c r="D19" s="8">
        <v>0.06348352693708491</v>
      </c>
      <c r="E19" s="8" t="s">
        <v>115</v>
      </c>
      <c r="F19" s="25">
        <f>(D19*2/12)*118.9/100</f>
        <v>0.012580318921365661</v>
      </c>
    </row>
    <row r="20" spans="1:6" ht="23.25" customHeight="1">
      <c r="A20" s="12" t="s">
        <v>34</v>
      </c>
      <c r="B20" s="6" t="s">
        <v>35</v>
      </c>
      <c r="C20" s="7" t="s">
        <v>8</v>
      </c>
      <c r="D20" s="8">
        <v>2.639140059345766</v>
      </c>
      <c r="E20" s="8" t="s">
        <v>118</v>
      </c>
      <c r="F20" s="25">
        <f>(D20/12)*118.9/100</f>
        <v>0.2614947942135097</v>
      </c>
    </row>
    <row r="21" spans="1:6" ht="11.25" customHeight="1">
      <c r="A21" s="9" t="s">
        <v>36</v>
      </c>
      <c r="B21" s="99" t="s">
        <v>37</v>
      </c>
      <c r="C21" s="100"/>
      <c r="D21" s="100"/>
      <c r="E21" s="101"/>
      <c r="F21" s="56">
        <f>F22</f>
        <v>0.0017227858571469495</v>
      </c>
    </row>
    <row r="22" spans="1:6" ht="35.25" customHeight="1" hidden="1">
      <c r="A22" s="12" t="s">
        <v>38</v>
      </c>
      <c r="B22" s="6" t="s">
        <v>39</v>
      </c>
      <c r="C22" s="7" t="s">
        <v>8</v>
      </c>
      <c r="D22" s="8">
        <v>0.008693620809824809</v>
      </c>
      <c r="E22" s="8" t="s">
        <v>115</v>
      </c>
      <c r="F22" s="57">
        <f>(D22*2/12)*118.9/100</f>
        <v>0.0017227858571469495</v>
      </c>
    </row>
    <row r="23" spans="1:6" ht="10.5" customHeight="1">
      <c r="A23" s="9" t="s">
        <v>40</v>
      </c>
      <c r="B23" s="99" t="s">
        <v>41</v>
      </c>
      <c r="C23" s="100"/>
      <c r="D23" s="100"/>
      <c r="E23" s="101"/>
      <c r="F23" s="35">
        <f>F24+F25+F26</f>
        <v>0.09092834321238594</v>
      </c>
    </row>
    <row r="24" spans="1:6" ht="35.25" customHeight="1">
      <c r="A24" s="12" t="s">
        <v>42</v>
      </c>
      <c r="B24" s="6" t="s">
        <v>43</v>
      </c>
      <c r="C24" s="7" t="s">
        <v>8</v>
      </c>
      <c r="D24" s="8">
        <v>0.15294927369619166</v>
      </c>
      <c r="E24" s="8" t="s">
        <v>115</v>
      </c>
      <c r="F24" s="25">
        <f>(D24*2/12)*118.9/100</f>
        <v>0.03030944773746198</v>
      </c>
    </row>
    <row r="25" spans="1:6" ht="36" customHeight="1">
      <c r="A25" s="12" t="s">
        <v>44</v>
      </c>
      <c r="B25" s="6" t="s">
        <v>45</v>
      </c>
      <c r="C25" s="7" t="s">
        <v>8</v>
      </c>
      <c r="D25" s="8">
        <v>0.15294927369619166</v>
      </c>
      <c r="E25" s="8" t="s">
        <v>115</v>
      </c>
      <c r="F25" s="25">
        <f>(D25*2/12)*118.9/100</f>
        <v>0.03030944773746198</v>
      </c>
    </row>
    <row r="26" spans="1:6" ht="35.25" customHeight="1">
      <c r="A26" s="12" t="s">
        <v>46</v>
      </c>
      <c r="B26" s="6" t="s">
        <v>47</v>
      </c>
      <c r="C26" s="7" t="s">
        <v>8</v>
      </c>
      <c r="D26" s="8">
        <v>0.15294927369619166</v>
      </c>
      <c r="E26" s="8" t="s">
        <v>115</v>
      </c>
      <c r="F26" s="25">
        <f>(D26*2/12)*118.9/100</f>
        <v>0.03030944773746198</v>
      </c>
    </row>
    <row r="27" spans="1:6" ht="9.75" customHeight="1">
      <c r="A27" s="9" t="s">
        <v>48</v>
      </c>
      <c r="B27" s="99" t="s">
        <v>49</v>
      </c>
      <c r="C27" s="100"/>
      <c r="D27" s="100"/>
      <c r="E27" s="101"/>
      <c r="F27" s="35">
        <f>F28</f>
        <v>0.20905829672408602</v>
      </c>
    </row>
    <row r="28" spans="1:6" ht="24" customHeight="1" hidden="1">
      <c r="A28" s="12" t="s">
        <v>50</v>
      </c>
      <c r="B28" s="6" t="s">
        <v>51</v>
      </c>
      <c r="C28" s="16" t="s">
        <v>8</v>
      </c>
      <c r="D28" s="8">
        <v>1.0549619683301228</v>
      </c>
      <c r="E28" s="8" t="s">
        <v>115</v>
      </c>
      <c r="F28" s="25">
        <f>(D28*2/12)*118.9/100</f>
        <v>0.20905829672408602</v>
      </c>
    </row>
    <row r="29" spans="1:6" ht="23.25" customHeight="1">
      <c r="A29" s="9" t="s">
        <v>52</v>
      </c>
      <c r="B29" s="99" t="s">
        <v>53</v>
      </c>
      <c r="C29" s="104"/>
      <c r="D29" s="104"/>
      <c r="E29" s="101"/>
      <c r="F29" s="35">
        <f>F30</f>
        <v>0.035699956050144525</v>
      </c>
    </row>
    <row r="30" spans="1:6" ht="47.25" customHeight="1" hidden="1">
      <c r="A30" s="12" t="s">
        <v>54</v>
      </c>
      <c r="B30" s="6" t="s">
        <v>55</v>
      </c>
      <c r="C30" s="16" t="s">
        <v>8</v>
      </c>
      <c r="D30" s="8">
        <v>0.18015116593849215</v>
      </c>
      <c r="E30" s="8" t="s">
        <v>115</v>
      </c>
      <c r="F30" s="25">
        <f>(D30*2/12)*118.9/100</f>
        <v>0.035699956050144525</v>
      </c>
    </row>
    <row r="31" spans="1:6" ht="23.25" customHeight="1">
      <c r="A31" s="112" t="s">
        <v>56</v>
      </c>
      <c r="B31" s="113"/>
      <c r="C31" s="113"/>
      <c r="D31" s="113"/>
      <c r="E31" s="114"/>
      <c r="F31" s="35">
        <f>F32+F34+F37+F43+F46</f>
        <v>3.7817240731273474</v>
      </c>
    </row>
    <row r="32" spans="1:6" ht="11.25" customHeight="1">
      <c r="A32" s="9" t="s">
        <v>57</v>
      </c>
      <c r="B32" s="99" t="s">
        <v>58</v>
      </c>
      <c r="C32" s="104"/>
      <c r="D32" s="104"/>
      <c r="E32" s="101"/>
      <c r="F32" s="35">
        <f>F33</f>
        <v>0.060965396042108336</v>
      </c>
    </row>
    <row r="33" spans="1:6" ht="22.5" customHeight="1">
      <c r="A33" s="12" t="s">
        <v>59</v>
      </c>
      <c r="B33" s="6" t="s">
        <v>60</v>
      </c>
      <c r="C33" s="16" t="s">
        <v>8</v>
      </c>
      <c r="D33" s="17">
        <v>0.3076470784294785</v>
      </c>
      <c r="E33" s="17" t="s">
        <v>115</v>
      </c>
      <c r="F33" s="62">
        <f>(D33*2/12)*118.9/100</f>
        <v>0.060965396042108336</v>
      </c>
    </row>
    <row r="34" spans="1:6" ht="23.25" customHeight="1">
      <c r="A34" s="9">
        <v>17</v>
      </c>
      <c r="B34" s="99" t="s">
        <v>61</v>
      </c>
      <c r="C34" s="104"/>
      <c r="D34" s="104"/>
      <c r="E34" s="101"/>
      <c r="F34" s="35">
        <f>F35+F36</f>
        <v>0.43596936412768494</v>
      </c>
    </row>
    <row r="35" spans="1:6" ht="33.75" customHeight="1">
      <c r="A35" s="12" t="s">
        <v>62</v>
      </c>
      <c r="B35" s="6" t="s">
        <v>63</v>
      </c>
      <c r="C35" s="16" t="s">
        <v>8</v>
      </c>
      <c r="D35" s="8">
        <v>0.07434067423647617</v>
      </c>
      <c r="E35" s="23" t="s">
        <v>120</v>
      </c>
      <c r="F35" s="63">
        <f>(D35*2/12)*118.9/100</f>
        <v>0.014731843611195028</v>
      </c>
    </row>
    <row r="36" spans="1:6" ht="60.75" customHeight="1">
      <c r="A36" s="12" t="s">
        <v>64</v>
      </c>
      <c r="B36" s="13" t="s">
        <v>65</v>
      </c>
      <c r="C36" s="16" t="s">
        <v>8</v>
      </c>
      <c r="D36" s="8">
        <v>2.1256729378460384</v>
      </c>
      <c r="E36" s="23" t="s">
        <v>121</v>
      </c>
      <c r="F36" s="63">
        <f>(D36*2/12)*118.9/100</f>
        <v>0.42123752051648994</v>
      </c>
    </row>
    <row r="37" spans="1:6" ht="22.5" customHeight="1">
      <c r="A37" s="9">
        <v>18</v>
      </c>
      <c r="B37" s="99" t="s">
        <v>66</v>
      </c>
      <c r="C37" s="104"/>
      <c r="D37" s="104"/>
      <c r="E37" s="101"/>
      <c r="F37" s="35">
        <f>F38+F39+F40+F41+F42</f>
        <v>0.7665905426495656</v>
      </c>
    </row>
    <row r="38" spans="1:6" ht="48" customHeight="1">
      <c r="A38" s="12" t="s">
        <v>67</v>
      </c>
      <c r="B38" s="6" t="s">
        <v>68</v>
      </c>
      <c r="C38" s="16" t="s">
        <v>8</v>
      </c>
      <c r="D38" s="8">
        <v>2.858887522616693</v>
      </c>
      <c r="E38" s="23" t="s">
        <v>122</v>
      </c>
      <c r="F38" s="63">
        <f>(D38/12)*118.9/100</f>
        <v>0.2832681053659374</v>
      </c>
    </row>
    <row r="39" spans="1:6" ht="48" customHeight="1">
      <c r="A39" s="12" t="s">
        <v>69</v>
      </c>
      <c r="B39" s="6" t="s">
        <v>70</v>
      </c>
      <c r="C39" s="16" t="s">
        <v>71</v>
      </c>
      <c r="D39" s="18">
        <v>1.45</v>
      </c>
      <c r="E39" s="24" t="s">
        <v>123</v>
      </c>
      <c r="F39" s="64">
        <f>(D39*2/12)*118.9/100</f>
        <v>0.28734166666666666</v>
      </c>
    </row>
    <row r="40" spans="1:6" ht="22.5" customHeight="1">
      <c r="A40" s="12" t="s">
        <v>72</v>
      </c>
      <c r="B40" s="6" t="s">
        <v>73</v>
      </c>
      <c r="C40" s="16" t="s">
        <v>8</v>
      </c>
      <c r="D40" s="8">
        <v>0.47103448735306264</v>
      </c>
      <c r="E40" s="8" t="s">
        <v>115</v>
      </c>
      <c r="F40" s="25">
        <f>(D40*2/12)*118.9/100</f>
        <v>0.09334333424379858</v>
      </c>
    </row>
    <row r="41" spans="1:6" ht="34.5" customHeight="1">
      <c r="A41" s="12" t="s">
        <v>74</v>
      </c>
      <c r="B41" s="6" t="s">
        <v>75</v>
      </c>
      <c r="C41" s="16" t="s">
        <v>8</v>
      </c>
      <c r="D41" s="8">
        <v>0.025053068987955278</v>
      </c>
      <c r="E41" s="8" t="s">
        <v>115</v>
      </c>
      <c r="F41" s="57">
        <f>(D41*2/12)*118.9/100</f>
        <v>0.004964683171113138</v>
      </c>
    </row>
    <row r="42" spans="1:6" ht="33.75" customHeight="1">
      <c r="A42" s="12" t="s">
        <v>76</v>
      </c>
      <c r="B42" s="6" t="s">
        <v>77</v>
      </c>
      <c r="C42" s="16" t="s">
        <v>8</v>
      </c>
      <c r="D42" s="8">
        <v>0.4928818496318751</v>
      </c>
      <c r="E42" s="8" t="s">
        <v>115</v>
      </c>
      <c r="F42" s="25">
        <f>(D42*2/12)*118.9/100</f>
        <v>0.09767275320204993</v>
      </c>
    </row>
    <row r="43" spans="1:6" ht="23.25" customHeight="1">
      <c r="A43" s="9">
        <v>19</v>
      </c>
      <c r="B43" s="99" t="s">
        <v>78</v>
      </c>
      <c r="C43" s="104"/>
      <c r="D43" s="104"/>
      <c r="E43" s="101"/>
      <c r="F43" s="35">
        <f>F44+F45</f>
        <v>2.078965156286327</v>
      </c>
    </row>
    <row r="44" spans="1:6" ht="33.75" customHeight="1">
      <c r="A44" s="12" t="s">
        <v>79</v>
      </c>
      <c r="B44" s="6" t="s">
        <v>80</v>
      </c>
      <c r="C44" s="16" t="s">
        <v>8</v>
      </c>
      <c r="D44" s="17">
        <v>10.490993219274989</v>
      </c>
      <c r="E44" s="17" t="s">
        <v>117</v>
      </c>
      <c r="F44" s="62">
        <f>(D44/12)*118.9/100</f>
        <v>1.0394825781431636</v>
      </c>
    </row>
    <row r="45" spans="1:6" ht="11.25" customHeight="1">
      <c r="A45" s="12" t="s">
        <v>81</v>
      </c>
      <c r="B45" s="6" t="s">
        <v>82</v>
      </c>
      <c r="C45" s="16" t="s">
        <v>8</v>
      </c>
      <c r="D45" s="17">
        <v>10.490993219274989</v>
      </c>
      <c r="E45" s="17" t="s">
        <v>119</v>
      </c>
      <c r="F45" s="62">
        <f>(D45/12)*118.9/100</f>
        <v>1.0394825781431636</v>
      </c>
    </row>
    <row r="46" spans="1:6" ht="23.25" customHeight="1">
      <c r="A46" s="9">
        <v>20</v>
      </c>
      <c r="B46" s="99" t="s">
        <v>83</v>
      </c>
      <c r="C46" s="104"/>
      <c r="D46" s="104"/>
      <c r="E46" s="101"/>
      <c r="F46" s="35">
        <f>F47</f>
        <v>0.43923361402166117</v>
      </c>
    </row>
    <row r="47" spans="1:6" ht="46.5" customHeight="1" hidden="1">
      <c r="A47" s="12" t="s">
        <v>84</v>
      </c>
      <c r="B47" s="6" t="s">
        <v>85</v>
      </c>
      <c r="C47" s="16" t="s">
        <v>8</v>
      </c>
      <c r="D47" s="8">
        <v>2.216485857132016</v>
      </c>
      <c r="E47" s="8" t="s">
        <v>115</v>
      </c>
      <c r="F47" s="25">
        <f>(D47*2/12)*118.9/100</f>
        <v>0.43923361402166117</v>
      </c>
    </row>
    <row r="48" spans="1:6" ht="10.5" customHeight="1">
      <c r="A48" s="116" t="s">
        <v>86</v>
      </c>
      <c r="B48" s="122"/>
      <c r="C48" s="122"/>
      <c r="D48" s="122"/>
      <c r="E48" s="123"/>
      <c r="F48" s="35">
        <f>F49+F55+F59+F63+F66+F64</f>
        <v>5.761067263616875</v>
      </c>
    </row>
    <row r="49" spans="1:6" ht="10.5" customHeight="1">
      <c r="A49" s="19">
        <v>23</v>
      </c>
      <c r="B49" s="99" t="s">
        <v>87</v>
      </c>
      <c r="C49" s="100"/>
      <c r="D49" s="100"/>
      <c r="E49" s="121"/>
      <c r="F49" s="35">
        <f>F50+F51+F52</f>
        <v>2.2560040217614103</v>
      </c>
    </row>
    <row r="50" spans="1:6" ht="46.5" customHeight="1">
      <c r="A50" s="10" t="s">
        <v>88</v>
      </c>
      <c r="B50" s="6" t="s">
        <v>89</v>
      </c>
      <c r="C50" s="16" t="s">
        <v>8</v>
      </c>
      <c r="D50" s="8">
        <v>0.20445012057242623</v>
      </c>
      <c r="E50" s="8" t="s">
        <v>124</v>
      </c>
      <c r="F50" s="25">
        <f>(D50*4)*118.9/100</f>
        <v>0.9723647734424593</v>
      </c>
    </row>
    <row r="51" spans="1:6" ht="36" customHeight="1">
      <c r="A51" s="12" t="s">
        <v>90</v>
      </c>
      <c r="B51" s="6" t="s">
        <v>91</v>
      </c>
      <c r="C51" s="16" t="s">
        <v>8</v>
      </c>
      <c r="D51" s="8">
        <v>0.4072588406940106</v>
      </c>
      <c r="E51" s="8" t="s">
        <v>125</v>
      </c>
      <c r="F51" s="25">
        <f>(D51*2)*118.9/100</f>
        <v>0.9684615231703572</v>
      </c>
    </row>
    <row r="52" spans="1:6" ht="47.25" customHeight="1">
      <c r="A52" s="12" t="s">
        <v>92</v>
      </c>
      <c r="B52" s="6" t="s">
        <v>93</v>
      </c>
      <c r="C52" s="16"/>
      <c r="D52" s="8"/>
      <c r="E52" s="107" t="s">
        <v>126</v>
      </c>
      <c r="F52" s="105">
        <f>((D53*4/12)+(D54/12))*118.9/100</f>
        <v>0.315177725148594</v>
      </c>
    </row>
    <row r="53" spans="1:6" ht="9.75" customHeight="1">
      <c r="A53" s="12" t="s">
        <v>94</v>
      </c>
      <c r="B53" s="6" t="s">
        <v>95</v>
      </c>
      <c r="C53" s="16" t="s">
        <v>8</v>
      </c>
      <c r="D53" s="8">
        <v>0.42790788296794574</v>
      </c>
      <c r="E53" s="108"/>
      <c r="F53" s="106"/>
    </row>
    <row r="54" spans="1:6" ht="9.75" customHeight="1">
      <c r="A54" s="20" t="s">
        <v>96</v>
      </c>
      <c r="B54" s="6" t="s">
        <v>97</v>
      </c>
      <c r="C54" s="16" t="s">
        <v>8</v>
      </c>
      <c r="D54" s="8">
        <v>1.4693042980551536</v>
      </c>
      <c r="E54" s="94"/>
      <c r="F54" s="82"/>
    </row>
    <row r="55" spans="1:6" ht="10.5" customHeight="1">
      <c r="A55" s="9">
        <v>24</v>
      </c>
      <c r="B55" s="99" t="s">
        <v>98</v>
      </c>
      <c r="C55" s="104"/>
      <c r="D55" s="104"/>
      <c r="E55" s="101"/>
      <c r="F55" s="35">
        <f>F56+F57+F58</f>
        <v>1.8894315914728401</v>
      </c>
    </row>
    <row r="56" spans="1:6" ht="48" customHeight="1">
      <c r="A56" s="12" t="s">
        <v>99</v>
      </c>
      <c r="B56" s="6" t="s">
        <v>100</v>
      </c>
      <c r="C56" s="16" t="s">
        <v>8</v>
      </c>
      <c r="D56" s="8">
        <v>0.30194799570812086</v>
      </c>
      <c r="E56" s="8" t="s">
        <v>127</v>
      </c>
      <c r="F56" s="25">
        <f>(D56*4)*118.9/100</f>
        <v>1.4360646675878228</v>
      </c>
    </row>
    <row r="57" spans="1:6" ht="21.75" customHeight="1">
      <c r="A57" s="12" t="s">
        <v>101</v>
      </c>
      <c r="B57" s="6" t="s">
        <v>102</v>
      </c>
      <c r="C57" s="16" t="s">
        <v>8</v>
      </c>
      <c r="D57" s="8">
        <v>0.061537184918578486</v>
      </c>
      <c r="E57" s="8" t="s">
        <v>128</v>
      </c>
      <c r="F57" s="25">
        <f>(D57*6)*118.9/100</f>
        <v>0.439006277209139</v>
      </c>
    </row>
    <row r="58" spans="1:6" ht="9.75" customHeight="1">
      <c r="A58" s="12" t="s">
        <v>103</v>
      </c>
      <c r="B58" s="6" t="s">
        <v>104</v>
      </c>
      <c r="C58" s="16" t="s">
        <v>8</v>
      </c>
      <c r="D58" s="8">
        <v>0.0030194799570812075</v>
      </c>
      <c r="E58" s="8" t="s">
        <v>127</v>
      </c>
      <c r="F58" s="25">
        <f>(D58*4)*118.9/100</f>
        <v>0.014360646675878224</v>
      </c>
    </row>
    <row r="59" spans="1:6" ht="10.5" customHeight="1">
      <c r="A59" s="9">
        <v>25</v>
      </c>
      <c r="B59" s="115" t="s">
        <v>105</v>
      </c>
      <c r="C59" s="113"/>
      <c r="D59" s="113"/>
      <c r="E59" s="114"/>
      <c r="F59" s="65">
        <f>F60+F61+F62</f>
        <v>0.7358489353826249</v>
      </c>
    </row>
    <row r="60" spans="1:6" ht="11.25" customHeight="1">
      <c r="A60" s="12" t="s">
        <v>106</v>
      </c>
      <c r="B60" s="6" t="s">
        <v>107</v>
      </c>
      <c r="C60" s="16" t="s">
        <v>8</v>
      </c>
      <c r="D60" s="8">
        <v>0.06623083247193699</v>
      </c>
      <c r="E60" s="8" t="s">
        <v>129</v>
      </c>
      <c r="F60" s="25">
        <f>(D60*8)*118.9/100</f>
        <v>0.6299876784730647</v>
      </c>
    </row>
    <row r="61" spans="1:6" ht="23.25" customHeight="1">
      <c r="A61" s="12" t="s">
        <v>108</v>
      </c>
      <c r="B61" s="6" t="s">
        <v>109</v>
      </c>
      <c r="C61" s="16" t="s">
        <v>8</v>
      </c>
      <c r="D61" s="8">
        <v>0.5024123471395938</v>
      </c>
      <c r="E61" s="23" t="s">
        <v>130</v>
      </c>
      <c r="F61" s="63">
        <f>(D61*2/12)*118.9/100</f>
        <v>0.09956138012482951</v>
      </c>
    </row>
    <row r="62" spans="1:6" ht="21.75" customHeight="1">
      <c r="A62" s="12" t="s">
        <v>110</v>
      </c>
      <c r="B62" s="6" t="s">
        <v>111</v>
      </c>
      <c r="C62" s="16" t="s">
        <v>8</v>
      </c>
      <c r="D62" s="8">
        <v>0.0006623083247193697</v>
      </c>
      <c r="E62" s="8" t="s">
        <v>129</v>
      </c>
      <c r="F62" s="25">
        <f>(D62*8)*118.9/100</f>
        <v>0.0062998767847306444</v>
      </c>
    </row>
    <row r="63" spans="1:6" ht="35.25" customHeight="1">
      <c r="A63" s="9">
        <v>28</v>
      </c>
      <c r="B63" s="21" t="s">
        <v>112</v>
      </c>
      <c r="C63" s="22" t="s">
        <v>71</v>
      </c>
      <c r="D63" s="31">
        <v>0.51</v>
      </c>
      <c r="E63" s="31" t="s">
        <v>131</v>
      </c>
      <c r="F63" s="66">
        <f>(D63)*118.9/100</f>
        <v>0.60639</v>
      </c>
    </row>
    <row r="64" spans="1:6" s="30" customFormat="1" ht="10.5" customHeight="1">
      <c r="A64" s="87">
        <v>29</v>
      </c>
      <c r="B64" s="89" t="s">
        <v>162</v>
      </c>
      <c r="C64" s="91" t="s">
        <v>8</v>
      </c>
      <c r="D64" s="95">
        <v>0.079935</v>
      </c>
      <c r="E64" s="93" t="s">
        <v>163</v>
      </c>
      <c r="F64" s="81">
        <f>D64*118.9/100</f>
        <v>0.09504271500000001</v>
      </c>
    </row>
    <row r="65" spans="1:6" s="30" customFormat="1" ht="10.5" customHeight="1">
      <c r="A65" s="88"/>
      <c r="B65" s="90"/>
      <c r="C65" s="92"/>
      <c r="D65" s="94"/>
      <c r="E65" s="94"/>
      <c r="F65" s="82"/>
    </row>
    <row r="66" spans="1:6" ht="9.75" customHeight="1">
      <c r="A66" s="27">
        <v>29</v>
      </c>
      <c r="B66" s="28" t="s">
        <v>133</v>
      </c>
      <c r="C66" s="29" t="s">
        <v>8</v>
      </c>
      <c r="D66" s="18">
        <v>0.15</v>
      </c>
      <c r="E66" s="18" t="s">
        <v>134</v>
      </c>
      <c r="F66" s="67">
        <f>(D66*12/12)*118.9/100</f>
        <v>0.17835</v>
      </c>
    </row>
    <row r="67" spans="1:6" ht="12.75">
      <c r="A67" s="84" t="s">
        <v>137</v>
      </c>
      <c r="B67" s="117"/>
      <c r="C67" s="117"/>
      <c r="D67" s="117"/>
      <c r="E67" s="118"/>
      <c r="F67" s="36">
        <f>F4+F31+F48</f>
        <v>10.384623857080065</v>
      </c>
    </row>
    <row r="68" spans="1:6" ht="25.5">
      <c r="A68" s="47">
        <v>30</v>
      </c>
      <c r="B68" s="48" t="s">
        <v>143</v>
      </c>
      <c r="C68" s="49" t="s">
        <v>8</v>
      </c>
      <c r="D68" s="50">
        <f>0.95-18.9%</f>
        <v>0.761</v>
      </c>
      <c r="E68" s="50" t="s">
        <v>134</v>
      </c>
      <c r="F68" s="68">
        <v>0.95</v>
      </c>
    </row>
    <row r="69" spans="1:6" ht="12.75">
      <c r="A69" s="51">
        <v>31</v>
      </c>
      <c r="B69" s="52" t="s">
        <v>144</v>
      </c>
      <c r="C69" s="53" t="s">
        <v>145</v>
      </c>
      <c r="D69" s="54">
        <f>(F69-18.9%)/20</f>
        <v>0.18405</v>
      </c>
      <c r="E69" s="55" t="s">
        <v>146</v>
      </c>
      <c r="F69" s="69">
        <v>3.87</v>
      </c>
    </row>
    <row r="70" spans="1:6" ht="15">
      <c r="A70" s="119" t="s">
        <v>147</v>
      </c>
      <c r="B70" s="120"/>
      <c r="C70" s="120"/>
      <c r="D70" s="120"/>
      <c r="E70" s="120"/>
      <c r="F70" s="70">
        <f>F67+F69+F68</f>
        <v>15.204623857080065</v>
      </c>
    </row>
  </sheetData>
  <sheetProtection/>
  <mergeCells count="33">
    <mergeCell ref="C1:D1"/>
    <mergeCell ref="A2:F2"/>
    <mergeCell ref="A4:E4"/>
    <mergeCell ref="B5:E5"/>
    <mergeCell ref="B46:E46"/>
    <mergeCell ref="A48:E48"/>
    <mergeCell ref="B7:E7"/>
    <mergeCell ref="B11:E11"/>
    <mergeCell ref="B13:E13"/>
    <mergeCell ref="B15:E15"/>
    <mergeCell ref="F52:F54"/>
    <mergeCell ref="B55:E55"/>
    <mergeCell ref="B17:E17"/>
    <mergeCell ref="B21:E21"/>
    <mergeCell ref="B23:E23"/>
    <mergeCell ref="B27:E27"/>
    <mergeCell ref="B29:E29"/>
    <mergeCell ref="A31:E31"/>
    <mergeCell ref="A70:E70"/>
    <mergeCell ref="B49:E49"/>
    <mergeCell ref="E52:E54"/>
    <mergeCell ref="B32:E32"/>
    <mergeCell ref="B34:E34"/>
    <mergeCell ref="B37:E37"/>
    <mergeCell ref="B43:E43"/>
    <mergeCell ref="A64:A65"/>
    <mergeCell ref="B64:B65"/>
    <mergeCell ref="C64:C65"/>
    <mergeCell ref="D64:D65"/>
    <mergeCell ref="E64:E65"/>
    <mergeCell ref="F64:F65"/>
    <mergeCell ref="B59:E59"/>
    <mergeCell ref="A67:E67"/>
  </mergeCells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2015-11-09T04:16:50Z</cp:lastPrinted>
  <dcterms:created xsi:type="dcterms:W3CDTF">1996-10-08T23:32:33Z</dcterms:created>
  <dcterms:modified xsi:type="dcterms:W3CDTF">2015-12-02T08:04:13Z</dcterms:modified>
  <cp:category/>
  <cp:version/>
  <cp:contentType/>
  <cp:contentStatus/>
</cp:coreProperties>
</file>